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erez\Downloads\"/>
    </mc:Choice>
  </mc:AlternateContent>
  <bookViews>
    <workbookView xWindow="0" yWindow="0" windowWidth="20325" windowHeight="9735"/>
  </bookViews>
  <sheets>
    <sheet name="Submissions" sheetId="1" r:id="rId1"/>
  </sheets>
  <calcPr calcId="152511"/>
</workbook>
</file>

<file path=xl/calcChain.xml><?xml version="1.0" encoding="utf-8"?>
<calcChain xmlns="http://schemas.openxmlformats.org/spreadsheetml/2006/main">
  <c r="Z436" i="1" l="1"/>
  <c r="Z435" i="1"/>
  <c r="Z434" i="1"/>
  <c r="Z433" i="1"/>
  <c r="Z432" i="1"/>
  <c r="Z431" i="1"/>
  <c r="Z430" i="1"/>
  <c r="Z429" i="1"/>
  <c r="Z428" i="1"/>
  <c r="Z427" i="1"/>
  <c r="Z426" i="1"/>
  <c r="Z425" i="1"/>
  <c r="Z424" i="1"/>
  <c r="Z423" i="1"/>
  <c r="Z422" i="1"/>
  <c r="Z421" i="1"/>
  <c r="Z420" i="1"/>
  <c r="Z419" i="1"/>
  <c r="Z418" i="1"/>
  <c r="Z417" i="1"/>
  <c r="Z416" i="1"/>
  <c r="Z415" i="1"/>
  <c r="Z414" i="1"/>
  <c r="Z413" i="1"/>
  <c r="Z412" i="1"/>
  <c r="Z411" i="1"/>
  <c r="Z410" i="1"/>
  <c r="Z409" i="1"/>
  <c r="Z408" i="1"/>
  <c r="Z407" i="1"/>
  <c r="Z406" i="1"/>
  <c r="Z405" i="1"/>
  <c r="Z404" i="1"/>
  <c r="Z403" i="1"/>
  <c r="Z402" i="1"/>
  <c r="Z401" i="1"/>
  <c r="Z400" i="1"/>
  <c r="Z399" i="1"/>
  <c r="Z398" i="1"/>
  <c r="Z397" i="1"/>
  <c r="Z396" i="1"/>
  <c r="Z395" i="1"/>
  <c r="Z394" i="1"/>
  <c r="Z393" i="1"/>
  <c r="Z392" i="1"/>
  <c r="Z391" i="1"/>
  <c r="Z390" i="1"/>
  <c r="Z389" i="1"/>
  <c r="Z388" i="1"/>
  <c r="Z387" i="1"/>
  <c r="Z386" i="1"/>
  <c r="Z385" i="1"/>
  <c r="Z384" i="1"/>
  <c r="Z383" i="1"/>
  <c r="Z382" i="1"/>
  <c r="Z381" i="1"/>
  <c r="Z380" i="1"/>
  <c r="Z379" i="1"/>
  <c r="Z378" i="1"/>
  <c r="Z377" i="1"/>
  <c r="Z376" i="1"/>
  <c r="Z375" i="1"/>
  <c r="Z374" i="1"/>
  <c r="Z373" i="1"/>
  <c r="Z372" i="1"/>
  <c r="Z371" i="1"/>
  <c r="Z370" i="1"/>
  <c r="Z369" i="1"/>
  <c r="Z368" i="1"/>
  <c r="Z367" i="1"/>
  <c r="Z366" i="1"/>
  <c r="Z365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Z2" i="1"/>
</calcChain>
</file>

<file path=xl/sharedStrings.xml><?xml version="1.0" encoding="utf-8"?>
<sst xmlns="http://schemas.openxmlformats.org/spreadsheetml/2006/main" count="7160" uniqueCount="3938">
  <si>
    <t>Submission Date</t>
  </si>
  <si>
    <t>Primer Nombre</t>
  </si>
  <si>
    <t>Apellido</t>
  </si>
  <si>
    <t>Fecha de nacimiento</t>
  </si>
  <si>
    <t>Certificado de Nacimiento (matrícula)</t>
  </si>
  <si>
    <t>Asistió al jardín el 2016</t>
  </si>
  <si>
    <t>Nombre del jardín si fuera afirmativo</t>
  </si>
  <si>
    <t>Nombre de la Madre (Primer Nombre)</t>
  </si>
  <si>
    <t>Nombre de la Madre (Apellido)</t>
  </si>
  <si>
    <t>Nombre del Padre (Primer Nombre)</t>
  </si>
  <si>
    <t>Nombre del Padre (Apellido)</t>
  </si>
  <si>
    <t>Número de teléfono</t>
  </si>
  <si>
    <t>Dirección de la calle</t>
  </si>
  <si>
    <t>Dirección de la calle Línea 2</t>
  </si>
  <si>
    <t>Comuna</t>
  </si>
  <si>
    <t>Estado / Provincia</t>
  </si>
  <si>
    <t>Codigo postal</t>
  </si>
  <si>
    <t>Pais</t>
  </si>
  <si>
    <t>Correo Electrónico</t>
  </si>
  <si>
    <t xml:space="preserve"> &gt;&gt; Calidad de Servicio</t>
  </si>
  <si>
    <t xml:space="preserve"> &gt;&gt; Higiene total</t>
  </si>
  <si>
    <t xml:space="preserve"> &gt;&gt; responsabilidad</t>
  </si>
  <si>
    <t xml:space="preserve"> &gt;&gt; Amabilidad y Asistencia</t>
  </si>
  <si>
    <t>IP</t>
  </si>
  <si>
    <t>Submission ID</t>
  </si>
  <si>
    <t>Edit Link</t>
  </si>
  <si>
    <t>Ramsés Tomás</t>
  </si>
  <si>
    <t>Aldea Busel</t>
  </si>
  <si>
    <t>https://www.jotform.com/uploads/colegiosiria/61755175322657/342929328561273985/NAC_G_500127966523_24021259.pdf</t>
  </si>
  <si>
    <t>Si</t>
  </si>
  <si>
    <t>KidSun</t>
  </si>
  <si>
    <t>Tamara Alexandra</t>
  </si>
  <si>
    <t>Busel Alvarado</t>
  </si>
  <si>
    <t>Juan Carlos</t>
  </si>
  <si>
    <t>Aldea</t>
  </si>
  <si>
    <t>San Eugenio 1331 Depto 2302 Torre B</t>
  </si>
  <si>
    <t>Ñuñoa</t>
  </si>
  <si>
    <t>Chile</t>
  </si>
  <si>
    <t>tamarabusel@gmail.com</t>
  </si>
  <si>
    <t>200.112.61.165</t>
  </si>
  <si>
    <t>342929328561273985</t>
  </si>
  <si>
    <t>Florencia</t>
  </si>
  <si>
    <t>Catejo</t>
  </si>
  <si>
    <t>https://www.jotform.com/uploads/colegiosiria/61755175322657/342922797827813196/NAC_G_500127966244_24004903.pdf</t>
  </si>
  <si>
    <t>Jardín Ami</t>
  </si>
  <si>
    <t>Fernanda</t>
  </si>
  <si>
    <t>Cuevas</t>
  </si>
  <si>
    <t>Leonardo</t>
  </si>
  <si>
    <t>La aduana 1029</t>
  </si>
  <si>
    <t>leomusico@live.cl</t>
  </si>
  <si>
    <t>190.44.117.28</t>
  </si>
  <si>
    <t>342922797827813196</t>
  </si>
  <si>
    <t>Maite</t>
  </si>
  <si>
    <t>Troncoso</t>
  </si>
  <si>
    <t>https://www.jotform.com/uploads/colegiosiria/61755175322657/342922935991901011/NAC_G_500127952819_24042972.pdf</t>
  </si>
  <si>
    <t>Zona de Niños</t>
  </si>
  <si>
    <t>Camila</t>
  </si>
  <si>
    <t>Mery</t>
  </si>
  <si>
    <t>Javier</t>
  </si>
  <si>
    <t>Cóndor 1151 Dpto A</t>
  </si>
  <si>
    <t>Santiago</t>
  </si>
  <si>
    <t>javier.troncoso.p@gmail.com</t>
  </si>
  <si>
    <t>186.35.111.199</t>
  </si>
  <si>
    <t>342922935991901011</t>
  </si>
  <si>
    <t>Sophia</t>
  </si>
  <si>
    <t>Olave</t>
  </si>
  <si>
    <t>https://www.jotform.com/uploads/colegiosiria/61755175322657/342922984685436003/NAC_G_500127962348_23937621.pdf</t>
  </si>
  <si>
    <t>My little country</t>
  </si>
  <si>
    <t>Ana</t>
  </si>
  <si>
    <t>Caro</t>
  </si>
  <si>
    <t>Eduardo</t>
  </si>
  <si>
    <t>Francisco de villagra 127</t>
  </si>
  <si>
    <t>eaolave@gmail.com</t>
  </si>
  <si>
    <t>190.160.5.86</t>
  </si>
  <si>
    <t>342922984685436003</t>
  </si>
  <si>
    <t>AMANDA</t>
  </si>
  <si>
    <t>MARTINEZ COBOS</t>
  </si>
  <si>
    <t>https://www.jotform.com/uploads/colegiosiria/61755175322657/342922984991966366/CERTIFICADO NACIMIENTO AMANDA MARTINEZ COBOS.pdf</t>
  </si>
  <si>
    <t>CAMPANITA</t>
  </si>
  <si>
    <t>PAOLA</t>
  </si>
  <si>
    <t>COBOS PINEDA</t>
  </si>
  <si>
    <t>CAMILO</t>
  </si>
  <si>
    <t>MARTINEZ VERGARA</t>
  </si>
  <si>
    <t>92540088_</t>
  </si>
  <si>
    <t>SUAREZ MUJICA 2898</t>
  </si>
  <si>
    <t>ÑUÑOA</t>
  </si>
  <si>
    <t>paocob@hotmail.com</t>
  </si>
  <si>
    <t>186.35.68.199</t>
  </si>
  <si>
    <t>342922984991966366</t>
  </si>
  <si>
    <t>iadora</t>
  </si>
  <si>
    <t>cociña</t>
  </si>
  <si>
    <t>https://www.jotform.com/uploads/colegiosiria/61755175322657/342923018371633227/NAC_G_500127963447_24050767as.pdf</t>
  </si>
  <si>
    <t>Railen</t>
  </si>
  <si>
    <t>carolina</t>
  </si>
  <si>
    <t>aparicio</t>
  </si>
  <si>
    <t>gonzalo</t>
  </si>
  <si>
    <t>los jardines 295 depto 27</t>
  </si>
  <si>
    <t>ñuñoa</t>
  </si>
  <si>
    <t>capariciopuentes@gmail.com</t>
  </si>
  <si>
    <t>186.105.143.173</t>
  </si>
  <si>
    <t>342923018371633227</t>
  </si>
  <si>
    <t>benjamin</t>
  </si>
  <si>
    <t>luengo</t>
  </si>
  <si>
    <t>https://www.jotform.com/uploads/colegiosiria/61755175322657/342923018202889476/Certificado de Nacimiento Benjamin Luengo.pdf</t>
  </si>
  <si>
    <t>tia pili</t>
  </si>
  <si>
    <t>macarena</t>
  </si>
  <si>
    <t>stevenson</t>
  </si>
  <si>
    <t>sebastian</t>
  </si>
  <si>
    <t>62087241_</t>
  </si>
  <si>
    <t>francisco de villagra 241</t>
  </si>
  <si>
    <t>macarena.stevenson@gmail.com</t>
  </si>
  <si>
    <t>201.239.124.202</t>
  </si>
  <si>
    <t>342923018202889476</t>
  </si>
  <si>
    <t>Alonso</t>
  </si>
  <si>
    <t>Gonzalez</t>
  </si>
  <si>
    <t>https://www.jotform.com/uploads/colegiosiria/61755175322657/342930250111619899/Certificado de Nacimiento Alonso.pdf</t>
  </si>
  <si>
    <t>Auca</t>
  </si>
  <si>
    <t>Ingrid</t>
  </si>
  <si>
    <t>Vásquez</t>
  </si>
  <si>
    <t>Mauricio</t>
  </si>
  <si>
    <t>Jose Domingo Cañas 2551 Dpto 95</t>
  </si>
  <si>
    <t>ina.vasquezp@gmail.com</t>
  </si>
  <si>
    <t>190.47.151.11</t>
  </si>
  <si>
    <t>342930250111619899</t>
  </si>
  <si>
    <t>Pascal</t>
  </si>
  <si>
    <t>Rivas</t>
  </si>
  <si>
    <t>https://www.jotform.com/uploads/colegiosiria/61755175322657/342930226422538574/certificado pascal.pdf</t>
  </si>
  <si>
    <t>Jardín Infantil Isabel Riuelme</t>
  </si>
  <si>
    <t>Solange</t>
  </si>
  <si>
    <t>Diaz</t>
  </si>
  <si>
    <t>Luis</t>
  </si>
  <si>
    <t>Tanume 4777 departamento 404</t>
  </si>
  <si>
    <t>enghelk@gmail.com</t>
  </si>
  <si>
    <t>190.47.221.224</t>
  </si>
  <si>
    <t>342930226422538574</t>
  </si>
  <si>
    <t>Sebastian</t>
  </si>
  <si>
    <t>Santangela</t>
  </si>
  <si>
    <t>https://www.jotform.com/uploads/colegiosiria/61755175322657/342923027030636871/certificado nacimiento Sebastian.pdf</t>
  </si>
  <si>
    <t>Amapolas</t>
  </si>
  <si>
    <t>Paulina</t>
  </si>
  <si>
    <t>Pizarro</t>
  </si>
  <si>
    <t>Hamburgo 1202</t>
  </si>
  <si>
    <t>paulipiznav@hotmail.com</t>
  </si>
  <si>
    <t>186.107.60.30</t>
  </si>
  <si>
    <t>342923027030636871</t>
  </si>
  <si>
    <t>FLORENCIA</t>
  </si>
  <si>
    <t>ROMO</t>
  </si>
  <si>
    <t>https://www.jotform.com/uploads/colegiosiria/61755175322657/342923040101929827/NAC_G_500123246887_23920883.pdf</t>
  </si>
  <si>
    <t>JARDIN NUESTROS NIÑOS</t>
  </si>
  <si>
    <t>CAROL</t>
  </si>
  <si>
    <t>ARAVENA</t>
  </si>
  <si>
    <t>HERNAN</t>
  </si>
  <si>
    <t>98743730_</t>
  </si>
  <si>
    <t>LOS OLMOS 3223 DPTO 121C</t>
  </si>
  <si>
    <t>MACUL</t>
  </si>
  <si>
    <t>robromo@gmail.com</t>
  </si>
  <si>
    <t>201.239.110.101</t>
  </si>
  <si>
    <t>342923040101929827</t>
  </si>
  <si>
    <t>MONSERRAT</t>
  </si>
  <si>
    <t>MAILLARD</t>
  </si>
  <si>
    <t>https://www.jotform.com/uploads/colegiosiria/61755175322657/342923041477926932/NAC_G_500125460361_23948766.pdf</t>
  </si>
  <si>
    <t>No</t>
  </si>
  <si>
    <t>VANESSA</t>
  </si>
  <si>
    <t>PEREZ</t>
  </si>
  <si>
    <t>CARLOS</t>
  </si>
  <si>
    <t>AVDA. GRECIA 3746</t>
  </si>
  <si>
    <t>vvps77@hotmail.com</t>
  </si>
  <si>
    <t>201.188.77.74</t>
  </si>
  <si>
    <t>342923041477926932</t>
  </si>
  <si>
    <t>Tamara</t>
  </si>
  <si>
    <t>Knuckey</t>
  </si>
  <si>
    <t>https://www.jotform.com/uploads/colegiosiria/61755175322657/342923064481404985/Certificado Nacimiento Tamara.pdf</t>
  </si>
  <si>
    <t>Pintamigos</t>
  </si>
  <si>
    <t>Luisa</t>
  </si>
  <si>
    <t>Soto</t>
  </si>
  <si>
    <t>Rafael</t>
  </si>
  <si>
    <t>Maria Celeste 5125, depto 302</t>
  </si>
  <si>
    <t>rknuckey@gmail.com</t>
  </si>
  <si>
    <t>186.105.122.184</t>
  </si>
  <si>
    <t>342923064481404985</t>
  </si>
  <si>
    <t>fernando</t>
  </si>
  <si>
    <t>castillo vega</t>
  </si>
  <si>
    <t>https://www.jotform.com/uploads/colegiosiria/61755175322657/342923074511752374/certificado nac.fernando castillo vega.pdf</t>
  </si>
  <si>
    <t>jardin el alerce</t>
  </si>
  <si>
    <t>yesenia</t>
  </si>
  <si>
    <t>vega oñate</t>
  </si>
  <si>
    <t>rodrigo</t>
  </si>
  <si>
    <t>castillo jara</t>
  </si>
  <si>
    <t>avenida grecia 4589 depto 23 block 28</t>
  </si>
  <si>
    <t>r.castillo.jara@gmail.com</t>
  </si>
  <si>
    <t>190.100.114.115</t>
  </si>
  <si>
    <t>342923074511752374</t>
  </si>
  <si>
    <t>Valentín</t>
  </si>
  <si>
    <t>Tapia Castañeda</t>
  </si>
  <si>
    <t>https://www.jotform.com/uploads/colegiosiria/61755175322657/342923079832270957/Cert. Nac. Valentín Tapia Castañeda.pdf</t>
  </si>
  <si>
    <t>Los Menuditos</t>
  </si>
  <si>
    <t>Beatriz</t>
  </si>
  <si>
    <t>Castañeda</t>
  </si>
  <si>
    <t>Ramiro</t>
  </si>
  <si>
    <t>Tapia</t>
  </si>
  <si>
    <t>Av. Grecia 4535 Dpto 42</t>
  </si>
  <si>
    <t>rvtapias@gmail.com</t>
  </si>
  <si>
    <t>186.36.52.38</t>
  </si>
  <si>
    <t>342923079832270957</t>
  </si>
  <si>
    <t>Isidora</t>
  </si>
  <si>
    <t>Vidal</t>
  </si>
  <si>
    <t>https://www.jotform.com/uploads/colegiosiria/61755175322657/342923086681345826/NAC_G_500127964510_23944911.pdf</t>
  </si>
  <si>
    <t>Illapitas</t>
  </si>
  <si>
    <t>Marisol</t>
  </si>
  <si>
    <t>Romero</t>
  </si>
  <si>
    <t>Leopoldo</t>
  </si>
  <si>
    <t>Los jardineros 5997</t>
  </si>
  <si>
    <t>Peñalolen</t>
  </si>
  <si>
    <t>leopoldo.vidal@tsoftlatam.com</t>
  </si>
  <si>
    <t>186.107.17.186</t>
  </si>
  <si>
    <t>342923086681345826</t>
  </si>
  <si>
    <t>Vicente</t>
  </si>
  <si>
    <t>Sepúlveda</t>
  </si>
  <si>
    <t>https://www.jotform.com/uploads/colegiosiria/61755175322657/342923095302677494/NAC_G_500126908237_24162265.pdf</t>
  </si>
  <si>
    <t>Campanitas</t>
  </si>
  <si>
    <t>Vanessa</t>
  </si>
  <si>
    <t>Estrada</t>
  </si>
  <si>
    <t>Calle 1  1420</t>
  </si>
  <si>
    <t>vanessaestrada@gmail.com</t>
  </si>
  <si>
    <t>201.214.17.203</t>
  </si>
  <si>
    <t>342923095302677494</t>
  </si>
  <si>
    <t>JULIAN</t>
  </si>
  <si>
    <t>POZO</t>
  </si>
  <si>
    <t>https://www.jotform.com/uploads/colegiosiria/61755175322657/342923106802512086/certificado de nacimiento julian.pdf</t>
  </si>
  <si>
    <t>MICIFUZ</t>
  </si>
  <si>
    <t>LILLIAN</t>
  </si>
  <si>
    <t>BUSTOS</t>
  </si>
  <si>
    <t>CRISTIAN</t>
  </si>
  <si>
    <t>PASAJE 36 VILLA LOS JARDINES</t>
  </si>
  <si>
    <t>NUÑOA</t>
  </si>
  <si>
    <t>GATYLINN@GMAIL.COM</t>
  </si>
  <si>
    <t>201.215.99.208</t>
  </si>
  <si>
    <t>342923106802512086</t>
  </si>
  <si>
    <t>ignacia</t>
  </si>
  <si>
    <t>Aguilera</t>
  </si>
  <si>
    <t>https://www.jotform.com/uploads/colegiosiria/61755175322657/342923106521888664/NAC_G_500126306428_24232144.pdf</t>
  </si>
  <si>
    <t>jardin infantil mundo maravilloso</t>
  </si>
  <si>
    <t>Marcia</t>
  </si>
  <si>
    <t>Ramirez</t>
  </si>
  <si>
    <t>Diego</t>
  </si>
  <si>
    <t>82530783_</t>
  </si>
  <si>
    <t>Azapa 121 B departamento 301</t>
  </si>
  <si>
    <t>m_ramirez_bucarey@hotmail.com</t>
  </si>
  <si>
    <t>200.111.132.125</t>
  </si>
  <si>
    <t>342923106521888664</t>
  </si>
  <si>
    <t>luciano</t>
  </si>
  <si>
    <t>jara garroz</t>
  </si>
  <si>
    <t>https://www.jotform.com/uploads/colegiosiria/61755175322657/342923124341418225/CERTIFICADO NACIMIENTO LUCIANO.pdf</t>
  </si>
  <si>
    <t>roxana</t>
  </si>
  <si>
    <t>garroz norambuena</t>
  </si>
  <si>
    <t>jara peña</t>
  </si>
  <si>
    <t>rodrigo de araya 4451 block c departamento 34</t>
  </si>
  <si>
    <t>nuñoa</t>
  </si>
  <si>
    <t>roxana_garroz@hotmail.com</t>
  </si>
  <si>
    <t>190.209.0.143</t>
  </si>
  <si>
    <t>342923124341418225</t>
  </si>
  <si>
    <t>camila andrea</t>
  </si>
  <si>
    <t>fernandez lopez</t>
  </si>
  <si>
    <t>https://www.jotform.com/uploads/colegiosiria/61755175322657/342923128781136324/NAC_500127632644_23998939.pdf</t>
  </si>
  <si>
    <t>la pequeña escuelita</t>
  </si>
  <si>
    <t>RINA PAOLA</t>
  </si>
  <si>
    <t>LOPEZ BESACCIA</t>
  </si>
  <si>
    <t>JUAN CARLOS</t>
  </si>
  <si>
    <t>FERNANDEZ REVILLARD</t>
  </si>
  <si>
    <t>LORELEY 616</t>
  </si>
  <si>
    <t>LA REINA</t>
  </si>
  <si>
    <t>jcfernandez@inca-sa.cl</t>
  </si>
  <si>
    <t>190.164.126.187</t>
  </si>
  <si>
    <t>342923128781136324</t>
  </si>
  <si>
    <t>Ismael</t>
  </si>
  <si>
    <t>Bindis</t>
  </si>
  <si>
    <t>https://www.jotform.com/uploads/colegiosiria/61755175322657/342923131981570531/NAC_G_500127965015_24108144.pdf</t>
  </si>
  <si>
    <t>Girasol</t>
  </si>
  <si>
    <t>Joselinne</t>
  </si>
  <si>
    <t>Pasaje 34Bolck 1597 Depto 11</t>
  </si>
  <si>
    <t>joselinne.constanza@gmail.com</t>
  </si>
  <si>
    <t>186.105.237.189</t>
  </si>
  <si>
    <t>342923131981570531</t>
  </si>
  <si>
    <t>alonso</t>
  </si>
  <si>
    <t>robledo</t>
  </si>
  <si>
    <t>https://www.jotform.com/uploads/colegiosiria/61755175322657/342923132691639548/NAC_G_500126862974_23961596.pdf</t>
  </si>
  <si>
    <t>entreniños</t>
  </si>
  <si>
    <t>hilda</t>
  </si>
  <si>
    <t>cuellar</t>
  </si>
  <si>
    <t>david</t>
  </si>
  <si>
    <t>av jose pedro alessandri 380 depto 12-F</t>
  </si>
  <si>
    <t>marcelacuellard@yahoo.es</t>
  </si>
  <si>
    <t>201.214.206.196</t>
  </si>
  <si>
    <t>342923132691639548</t>
  </si>
  <si>
    <t>Isabel</t>
  </si>
  <si>
    <t>Avello</t>
  </si>
  <si>
    <t>https://www.jotform.com/uploads/colegiosiria/61755175322657/342923136922184794/certificado de nacimiento.pdf</t>
  </si>
  <si>
    <t>Rikki Tikki Tavi</t>
  </si>
  <si>
    <t>Wilson</t>
  </si>
  <si>
    <t>99691346_</t>
  </si>
  <si>
    <t>Av. Diego de Almagro 4765 Depto 202</t>
  </si>
  <si>
    <t>vidalurbinati@gmail.com</t>
  </si>
  <si>
    <t>186.36.110.229</t>
  </si>
  <si>
    <t>342923136922184794</t>
  </si>
  <si>
    <t>Perez</t>
  </si>
  <si>
    <t>https://www.jotform.com/uploads/colegiosiria/61755175322657/342923146176548943/certificado alonso.pdf</t>
  </si>
  <si>
    <t>Valentina</t>
  </si>
  <si>
    <t>Pino</t>
  </si>
  <si>
    <t>Manuel</t>
  </si>
  <si>
    <t>pasaje 6 #5048 depto 24</t>
  </si>
  <si>
    <t>valentina.pino.maldonado.apr@gmail.com</t>
  </si>
  <si>
    <t>186.105.166.71</t>
  </si>
  <si>
    <t>342923146176548943</t>
  </si>
  <si>
    <t>Amparo</t>
  </si>
  <si>
    <t>Gajardo</t>
  </si>
  <si>
    <t>https://www.jotform.com/uploads/colegiosiria/61755175322657/342923176661429971/cert nac Amparo Gajardo.pdf</t>
  </si>
  <si>
    <t>Carrousel</t>
  </si>
  <si>
    <t>Montserrat</t>
  </si>
  <si>
    <t>Victoriano</t>
  </si>
  <si>
    <t>Rodrigo</t>
  </si>
  <si>
    <t>avenida Tobalaba 7377 departamento F-18</t>
  </si>
  <si>
    <t>La Florida</t>
  </si>
  <si>
    <t>montserrat.victoriano@gmail.com</t>
  </si>
  <si>
    <t>190.100.59.166</t>
  </si>
  <si>
    <t>342923176661429971</t>
  </si>
  <si>
    <t>VICENTE</t>
  </si>
  <si>
    <t>SEPULVEDA ESTRADA</t>
  </si>
  <si>
    <t>https://www.jotform.com/uploads/colegiosiria/61755175322657/342930415261325388/NAC_500127964872_24037807-2.pdf</t>
  </si>
  <si>
    <t>JARDIN CHIQUILLADAS</t>
  </si>
  <si>
    <t>ESTRADA</t>
  </si>
  <si>
    <t>IVAN</t>
  </si>
  <si>
    <t>SEPULVEDA</t>
  </si>
  <si>
    <t>LOS ALERCE 3046 DPTO   A42</t>
  </si>
  <si>
    <t>VLES26@HOTMAIL.COM</t>
  </si>
  <si>
    <t>186.67.59.162</t>
  </si>
  <si>
    <t>342930415261325388</t>
  </si>
  <si>
    <t>León</t>
  </si>
  <si>
    <t>Álvarez</t>
  </si>
  <si>
    <t>https://www.jotform.com/uploads/colegiosiria/61755175322657/342923215651777869/NAC_G_500008937036_24057909.pdf</t>
  </si>
  <si>
    <t>San José obrero</t>
  </si>
  <si>
    <t>Sonia</t>
  </si>
  <si>
    <t>Ramírez</t>
  </si>
  <si>
    <t>Gonzalo</t>
  </si>
  <si>
    <t>Villa nueva grecia #1763</t>
  </si>
  <si>
    <t>gonzaloalvarez542@gmail.com</t>
  </si>
  <si>
    <t>186.9.133.156</t>
  </si>
  <si>
    <t>342923215651777869</t>
  </si>
  <si>
    <t>Barahona</t>
  </si>
  <si>
    <t>https://www.jotform.com/uploads/colegiosiria/61755175322657/342923248213222923/NAC_G_500127890961_24006542.pdf</t>
  </si>
  <si>
    <t>Rikitikitavi</t>
  </si>
  <si>
    <t>Ana María</t>
  </si>
  <si>
    <t>Venegas</t>
  </si>
  <si>
    <t>Ernesto</t>
  </si>
  <si>
    <t>Baahona</t>
  </si>
  <si>
    <t>Marathon 2500</t>
  </si>
  <si>
    <t>Macul</t>
  </si>
  <si>
    <t>fbarahona@inapi.cl</t>
  </si>
  <si>
    <t>163.247.43.12</t>
  </si>
  <si>
    <t>342923248213222923</t>
  </si>
  <si>
    <t>Joaquin</t>
  </si>
  <si>
    <t>Farias</t>
  </si>
  <si>
    <t>https://www.jotform.com/uploads/colegiosiria/61755175322657/342929253081699000/nac_joaquin farias.pdf</t>
  </si>
  <si>
    <t>Jardín Isabel Riquelme</t>
  </si>
  <si>
    <t>Daniela</t>
  </si>
  <si>
    <t>Muñoz</t>
  </si>
  <si>
    <t>Jaime</t>
  </si>
  <si>
    <t>Julio Prado 2143. Depto 1011</t>
  </si>
  <si>
    <t>daniela.m.diaz1@gmail.com</t>
  </si>
  <si>
    <t>179.9.129.180</t>
  </si>
  <si>
    <t>342929253081699000</t>
  </si>
  <si>
    <t>MÁXIMO</t>
  </si>
  <si>
    <t>MONTT OSORIO</t>
  </si>
  <si>
    <t>https://www.jotform.com/uploads/colegiosiria/61755175322657/342923255541355184/NAC_G_500126883373_24074227.pdf</t>
  </si>
  <si>
    <t>PIMPILIN</t>
  </si>
  <si>
    <t>JOCELYN</t>
  </si>
  <si>
    <t>OSORIO</t>
  </si>
  <si>
    <t>ALEJANDRO</t>
  </si>
  <si>
    <t>MONTT</t>
  </si>
  <si>
    <t>AVENIDA GRECIA 5266</t>
  </si>
  <si>
    <t>jocelyn.osorio.p@gmail.com</t>
  </si>
  <si>
    <t>201.220.244.145</t>
  </si>
  <si>
    <t>342923255541355184</t>
  </si>
  <si>
    <t>Julieta</t>
  </si>
  <si>
    <t>Villegas</t>
  </si>
  <si>
    <t>https://www.jotform.com/uploads/colegiosiria/61755175322657/342923268711869258/Certificado de Nacimiento Julieta.pdf</t>
  </si>
  <si>
    <t>Mi Jardín</t>
  </si>
  <si>
    <t>Luz</t>
  </si>
  <si>
    <t>Cole</t>
  </si>
  <si>
    <t>Carlos</t>
  </si>
  <si>
    <t>Quintay 4564 block 13 D 406</t>
  </si>
  <si>
    <t>villegas2012@gmail.com</t>
  </si>
  <si>
    <t>200.120.231.117</t>
  </si>
  <si>
    <t>342923268711869258</t>
  </si>
  <si>
    <t>jOSEFA</t>
  </si>
  <si>
    <t>ELTIT ZAMORANO</t>
  </si>
  <si>
    <t>https://www.jotform.com/uploads/colegiosiria/61755175322657/342923277302873724/NAC_G_500126908237_24162265.pdf</t>
  </si>
  <si>
    <t>RAYUN</t>
  </si>
  <si>
    <t>Pamela</t>
  </si>
  <si>
    <t>Zamorano</t>
  </si>
  <si>
    <t>Eltit</t>
  </si>
  <si>
    <t>Duble Almeyda 1955</t>
  </si>
  <si>
    <t>carmenguerreroster@gmail.com</t>
  </si>
  <si>
    <t>342923277302873724</t>
  </si>
  <si>
    <t>JOSEFA</t>
  </si>
  <si>
    <t>ATKINSON</t>
  </si>
  <si>
    <t>https://www.jotform.com/uploads/colegiosiria/61755175322657/342923282961915136/NAC_G_500127966367_24024262.pdf</t>
  </si>
  <si>
    <t>EVELYN</t>
  </si>
  <si>
    <t>GALVEZ</t>
  </si>
  <si>
    <t>FELIPE</t>
  </si>
  <si>
    <t>AV MACUL 2701, DPTO 706-B</t>
  </si>
  <si>
    <t>felatk@gmail.com</t>
  </si>
  <si>
    <t>186.107.43.169</t>
  </si>
  <si>
    <t>342923282961915136</t>
  </si>
  <si>
    <t>Antonia</t>
  </si>
  <si>
    <t>Avilés</t>
  </si>
  <si>
    <t>https://www.jotform.com/uploads/colegiosiria/61755175322657/342923286832468311/NAC_500127959174_24238506.pdf</t>
  </si>
  <si>
    <t>Sala cuna Semillita</t>
  </si>
  <si>
    <t>Marcela</t>
  </si>
  <si>
    <t>Acevedo</t>
  </si>
  <si>
    <t>Daniel</t>
  </si>
  <si>
    <t>95374813_</t>
  </si>
  <si>
    <t>La Quilla 639</t>
  </si>
  <si>
    <t>dram2176@yahoo.es</t>
  </si>
  <si>
    <t>190.107.226.238</t>
  </si>
  <si>
    <t>342923286832468311</t>
  </si>
  <si>
    <t>vicente</t>
  </si>
  <si>
    <t>huenchulao</t>
  </si>
  <si>
    <t>https://www.jotform.com/uploads/colegiosiria/61755175322657/342923366831413723/certificado vicente huenchulao.pdf</t>
  </si>
  <si>
    <t>amapola</t>
  </si>
  <si>
    <t>andrea</t>
  </si>
  <si>
    <t>corvalan</t>
  </si>
  <si>
    <t>cristopher</t>
  </si>
  <si>
    <t>fenelon 5489</t>
  </si>
  <si>
    <t>vega@creavit.cl</t>
  </si>
  <si>
    <t>190.209.154.138</t>
  </si>
  <si>
    <t>342923366831413723</t>
  </si>
  <si>
    <t>Catalina</t>
  </si>
  <si>
    <t>Cepeda</t>
  </si>
  <si>
    <t>https://www.jotform.com/uploads/colegiosiria/61755175322657/342923376051826064/cert.nacim.catalina.pdf</t>
  </si>
  <si>
    <t>jardín esperanza</t>
  </si>
  <si>
    <t>brisa</t>
  </si>
  <si>
    <t>arrieta</t>
  </si>
  <si>
    <t>Sergio</t>
  </si>
  <si>
    <t>cepeda</t>
  </si>
  <si>
    <t>Rodrigo de Araya 3827</t>
  </si>
  <si>
    <t>macul</t>
  </si>
  <si>
    <t>brisavarinia@gmail.com</t>
  </si>
  <si>
    <t>186.107.42.150</t>
  </si>
  <si>
    <t>342923376051826064</t>
  </si>
  <si>
    <t>lara</t>
  </si>
  <si>
    <t>gonzalez</t>
  </si>
  <si>
    <t>https://www.jotform.com/uploads/colegiosiria/61755175322657/342923381991443069/NAC_G_500127949468_24439186(1).pdf</t>
  </si>
  <si>
    <t>areas verdes</t>
  </si>
  <si>
    <t>eliana</t>
  </si>
  <si>
    <t>ruben</t>
  </si>
  <si>
    <t>salvador 2111 dpto. 607</t>
  </si>
  <si>
    <t>eli_bextor05@hotmail.com</t>
  </si>
  <si>
    <t>190.46.2.199</t>
  </si>
  <si>
    <t>342923381991443069</t>
  </si>
  <si>
    <t>FERNANDA</t>
  </si>
  <si>
    <t>CARRE</t>
  </si>
  <si>
    <t>https://www.jotform.com/uploads/colegiosiria/61755175322657/342923382826204398/NAC_G_500126875314_24011720.pdf</t>
  </si>
  <si>
    <t>NO APLICA</t>
  </si>
  <si>
    <t>XIMENA</t>
  </si>
  <si>
    <t>LUIS</t>
  </si>
  <si>
    <t>CARREÑO</t>
  </si>
  <si>
    <t>PASAJE LAGO DESEADO 0369</t>
  </si>
  <si>
    <t>PUENTE ALTO</t>
  </si>
  <si>
    <t>lcarreno@fundacionsofofa.cl</t>
  </si>
  <si>
    <t>190.91.36.28</t>
  </si>
  <si>
    <t>342923382826204398</t>
  </si>
  <si>
    <t>Juelieta</t>
  </si>
  <si>
    <t>Castel</t>
  </si>
  <si>
    <t>https://www.jotform.com/uploads/colegiosiria/61755175322657/342923388661950744/NAC_G_500127966350_23949341.pdf</t>
  </si>
  <si>
    <t>Jardin Nuestros Niños</t>
  </si>
  <si>
    <t>Nathalia</t>
  </si>
  <si>
    <t>Cruzat</t>
  </si>
  <si>
    <t>Gregorio de la Fuente 3267  Dpto 702B</t>
  </si>
  <si>
    <t>mcastel@webscan.cl</t>
  </si>
  <si>
    <t>201.239.111.66</t>
  </si>
  <si>
    <t>342923388661950744</t>
  </si>
  <si>
    <t>Benjamin</t>
  </si>
  <si>
    <t>Benavides Daza</t>
  </si>
  <si>
    <t>https://www.jotform.com/uploads/colegiosiria/61755175322657/342923394521322473/NAC_G_500127966378_23935997.pdf</t>
  </si>
  <si>
    <t>los anhelos</t>
  </si>
  <si>
    <t>valentina</t>
  </si>
  <si>
    <t>daza</t>
  </si>
  <si>
    <t>julian</t>
  </si>
  <si>
    <t>benavides</t>
  </si>
  <si>
    <t>chungara 315</t>
  </si>
  <si>
    <t>la reina</t>
  </si>
  <si>
    <t>vavale.daza@hotmail.com</t>
  </si>
  <si>
    <t>190.162.42.125</t>
  </si>
  <si>
    <t>342923394521322473</t>
  </si>
  <si>
    <t>Trinidad</t>
  </si>
  <si>
    <t>https://www.jotform.com/uploads/colegiosiria/61755175322657/342923399242115112/Certificado de Nacimiento Trinidad León Pérez.pdf</t>
  </si>
  <si>
    <t>Francisca</t>
  </si>
  <si>
    <t>Pérez</t>
  </si>
  <si>
    <t>Alan</t>
  </si>
  <si>
    <t>Los salvavidas 1116 villa frei</t>
  </si>
  <si>
    <t>perez.arenaldi@gmail.com</t>
  </si>
  <si>
    <t>186.107.55.242</t>
  </si>
  <si>
    <t>342923399242115112</t>
  </si>
  <si>
    <t>Magdalena</t>
  </si>
  <si>
    <t>Vega</t>
  </si>
  <si>
    <t>https://www.jotform.com/uploads/colegiosiria/61755175322657/342923400852157110/Certificado de nacimiento Magdalena Vega.pdf</t>
  </si>
  <si>
    <t>Loreto</t>
  </si>
  <si>
    <t>Henríquez</t>
  </si>
  <si>
    <t>Juan</t>
  </si>
  <si>
    <t>José Lancaster 4995</t>
  </si>
  <si>
    <t>loreto.henriquez@hotmail.com</t>
  </si>
  <si>
    <t>201.215.2.58</t>
  </si>
  <si>
    <t>342923400852157110</t>
  </si>
  <si>
    <t>Renato</t>
  </si>
  <si>
    <t>Alarcón</t>
  </si>
  <si>
    <t>https://www.jotform.com/uploads/colegiosiria/61755175322657/342923427452763831/Certificado de Nacimiento.pdf</t>
  </si>
  <si>
    <t>Cocalán</t>
  </si>
  <si>
    <t>Quiñones</t>
  </si>
  <si>
    <t>Claudio</t>
  </si>
  <si>
    <t>99398301_</t>
  </si>
  <si>
    <t>Av. La Florida 10269</t>
  </si>
  <si>
    <t>claudioalarc@gmail.com</t>
  </si>
  <si>
    <t>186.36.9.254</t>
  </si>
  <si>
    <t>342923427452763831</t>
  </si>
  <si>
    <t>Cristóbal</t>
  </si>
  <si>
    <t>Almécija Sánchez</t>
  </si>
  <si>
    <t>https://www.jotform.com/uploads/colegiosiria/61755175322657/342923439251570566/Partida nac Cristóbal 2.jpg</t>
  </si>
  <si>
    <t>Sala Cuna y Jardin infantil Creativo</t>
  </si>
  <si>
    <t>Claret</t>
  </si>
  <si>
    <t>Sánchez de Almécija</t>
  </si>
  <si>
    <t>Almécija Pieretti</t>
  </si>
  <si>
    <t>Francisco Villagra 268</t>
  </si>
  <si>
    <t>claret904@gmail.com</t>
  </si>
  <si>
    <t>186.105.174.152</t>
  </si>
  <si>
    <t>342923439251570566</t>
  </si>
  <si>
    <t>Galleguillos</t>
  </si>
  <si>
    <t>https://www.jotform.com/uploads/colegiosiria/61755175322657/342923449611738733/Trinidad Galleguillos Jaque.pdf</t>
  </si>
  <si>
    <t>Jardin Universidad Católica de Chile</t>
  </si>
  <si>
    <t>Tatiana</t>
  </si>
  <si>
    <t>Jaque</t>
  </si>
  <si>
    <t>Guillermo</t>
  </si>
  <si>
    <t>Pasaje Los Aliaga 634</t>
  </si>
  <si>
    <t>guillermo.galleguillos@gmail.com</t>
  </si>
  <si>
    <t>201.219.233.116</t>
  </si>
  <si>
    <t>342923449611738733</t>
  </si>
  <si>
    <t>Luciana</t>
  </si>
  <si>
    <t>Mamani cruz</t>
  </si>
  <si>
    <t>https://www.jotform.com/uploads/colegiosiria/61755175322657/342923462111671995/NAC_G_500126865494_24099341.pdf</t>
  </si>
  <si>
    <t>Campanita</t>
  </si>
  <si>
    <t>Cyntia</t>
  </si>
  <si>
    <t>Cruz</t>
  </si>
  <si>
    <t>Mamani</t>
  </si>
  <si>
    <t>Manuel de salas 211 dpto 205</t>
  </si>
  <si>
    <t>cyntiamellissa@gmail.com</t>
  </si>
  <si>
    <t>200.112.61.11</t>
  </si>
  <si>
    <t>342923462111671995</t>
  </si>
  <si>
    <t>Adriazola Ribo</t>
  </si>
  <si>
    <t>https://www.jotform.com/uploads/colegiosiria/61755175322657/342923504662365757/CERTIFICADO MATRICULA SANTIAGO.pdf</t>
  </si>
  <si>
    <t>Mi Jardin</t>
  </si>
  <si>
    <t>Andrea</t>
  </si>
  <si>
    <t>Ribo Sarmiento</t>
  </si>
  <si>
    <t>Adriazola Zorondo</t>
  </si>
  <si>
    <t>simon bolivar 3937</t>
  </si>
  <si>
    <t>andrearibo@hotmail.com</t>
  </si>
  <si>
    <t>190.20.172.66</t>
  </si>
  <si>
    <t>342923504662365757</t>
  </si>
  <si>
    <t>Espoz</t>
  </si>
  <si>
    <t>https://www.jotform.com/uploads/colegiosiria/61755175322657/342923526622977212/DOC-20160627-WA0003.pdf</t>
  </si>
  <si>
    <t>Novasol</t>
  </si>
  <si>
    <t>Irarrazaval 5091 Depto 1102</t>
  </si>
  <si>
    <t>andreita_cb1@hotmail.com</t>
  </si>
  <si>
    <t>190.196.70.226</t>
  </si>
  <si>
    <t>342923526622977212</t>
  </si>
  <si>
    <t>Cabello</t>
  </si>
  <si>
    <t>https://www.jotform.com/uploads/colegiosiria/61755175322657/342923590822601988/Matricula.pdf</t>
  </si>
  <si>
    <t>Katherine</t>
  </si>
  <si>
    <t>Mena</t>
  </si>
  <si>
    <t>Eleazar</t>
  </si>
  <si>
    <t>Premio Nobel 2870 Casa C</t>
  </si>
  <si>
    <t>eleazar.cabello@gmail.com</t>
  </si>
  <si>
    <t>186.107.40.228</t>
  </si>
  <si>
    <t>342923590822601988</t>
  </si>
  <si>
    <t>florencia</t>
  </si>
  <si>
    <t>cavieres</t>
  </si>
  <si>
    <t>https://www.jotform.com/uploads/colegiosiria/61755175322657/342923623251451239/certificado de nacimiento florencia.pdf</t>
  </si>
  <si>
    <t>jardin reina de la paz</t>
  </si>
  <si>
    <t>daniela</t>
  </si>
  <si>
    <t>rodolfo</t>
  </si>
  <si>
    <t>ramon cruz montt 2271</t>
  </si>
  <si>
    <t>d_darka@hotmail.com</t>
  </si>
  <si>
    <t>186.105.216.152</t>
  </si>
  <si>
    <t>342923623251451239</t>
  </si>
  <si>
    <t>Matías</t>
  </si>
  <si>
    <t>Navarro</t>
  </si>
  <si>
    <t>https://www.jotform.com/uploads/colegiosiria/61755175322657/342923646941356201/NAC_G_500123262034_24167855.pdf</t>
  </si>
  <si>
    <t>Mundo Maravilloso</t>
  </si>
  <si>
    <t>Evelyn</t>
  </si>
  <si>
    <t>Villar</t>
  </si>
  <si>
    <t>Quivolgo 1794</t>
  </si>
  <si>
    <t>eve.villar@gmail.com</t>
  </si>
  <si>
    <t>190.164.229.149</t>
  </si>
  <si>
    <t>342923646941356201</t>
  </si>
  <si>
    <t>Leyton</t>
  </si>
  <si>
    <t>https://www.jotform.com/uploads/colegiosiria/61755175322657/342923656995385149/NAC_G_500127032606_24066443.pdf</t>
  </si>
  <si>
    <t>Micifuz</t>
  </si>
  <si>
    <t>Av.Grecia 4401  departamento 62 A</t>
  </si>
  <si>
    <t>marcelaedm@hotmail.com</t>
  </si>
  <si>
    <t>201.214.125.99</t>
  </si>
  <si>
    <t>342923656995385149</t>
  </si>
  <si>
    <t>Bautista</t>
  </si>
  <si>
    <t>Perry</t>
  </si>
  <si>
    <t>https://www.jotform.com/uploads/colegiosiria/61755175322657/342923677222783266/NAC_G_500126861486_24062057.pdf</t>
  </si>
  <si>
    <t>Jardín Veo Veo</t>
  </si>
  <si>
    <t>Pereda</t>
  </si>
  <si>
    <t>Januario Espinoza 7361 H</t>
  </si>
  <si>
    <t>La Reina</t>
  </si>
  <si>
    <t>marcelaperedar@gmail.com</t>
  </si>
  <si>
    <t>190.162.109.222</t>
  </si>
  <si>
    <t>342923677222783266</t>
  </si>
  <si>
    <t>Luciano pascual</t>
  </si>
  <si>
    <t>Nunez gonzalez</t>
  </si>
  <si>
    <t>https://www.jotform.com/uploads/colegiosiria/61755175322657/342923700522680255/NAC_G_500127966445_23941144-1.pdf</t>
  </si>
  <si>
    <t>San Jorge_fundacion Integra</t>
  </si>
  <si>
    <t>Claudia Andrea</t>
  </si>
  <si>
    <t>Gonzalez. Cortes</t>
  </si>
  <si>
    <t>Nunez Gutierrez</t>
  </si>
  <si>
    <t>Los Jazmines 1462 Dpto 410</t>
  </si>
  <si>
    <t>Nunoa</t>
  </si>
  <si>
    <t>claucoma_23@hotmail.com</t>
  </si>
  <si>
    <t>179.7.167.225</t>
  </si>
  <si>
    <t>342923700522680255</t>
  </si>
  <si>
    <t>MAGDALENA</t>
  </si>
  <si>
    <t>VELASQUEZ</t>
  </si>
  <si>
    <t>https://www.jotform.com/uploads/colegiosiria/61755175322657/342923712691413961/NAC_G_500127966450_24053699.pdf</t>
  </si>
  <si>
    <t>MACARENA II</t>
  </si>
  <si>
    <t>CLAUDIO</t>
  </si>
  <si>
    <t>77642221_</t>
  </si>
  <si>
    <t>MANUEL DE SALAS 555 DEPTO 404</t>
  </si>
  <si>
    <t>XPEREZPARADA@GMAIL.COM</t>
  </si>
  <si>
    <t>186.105.91.96</t>
  </si>
  <si>
    <t>342923712691413961</t>
  </si>
  <si>
    <t>Victoria</t>
  </si>
  <si>
    <t>Abarca</t>
  </si>
  <si>
    <t>https://www.jotform.com/uploads/colegiosiria/61755175322657/342923713526672130/certificado nacimiento victoria abarca.pdf</t>
  </si>
  <si>
    <t>Little bee college</t>
  </si>
  <si>
    <t>Salgado</t>
  </si>
  <si>
    <t>Ulises</t>
  </si>
  <si>
    <t>Calle 7 4397</t>
  </si>
  <si>
    <t>daniela.pia.salgado@gmail.com</t>
  </si>
  <si>
    <t>191.119.126.25</t>
  </si>
  <si>
    <t>342923713526672130</t>
  </si>
  <si>
    <t>Lourdes</t>
  </si>
  <si>
    <t>https://www.jotform.com/uploads/colegiosiria/61755175322657/342923741051759665/Certificado de nacimiento.pdf</t>
  </si>
  <si>
    <t>Copito de Nieve</t>
  </si>
  <si>
    <t>Rodriguez</t>
  </si>
  <si>
    <t>Boris</t>
  </si>
  <si>
    <t>Pje Antilen 1992</t>
  </si>
  <si>
    <t>PENALOLEN</t>
  </si>
  <si>
    <t>hafenpa@hotmail.com</t>
  </si>
  <si>
    <t>186.105.129.150</t>
  </si>
  <si>
    <t>342923741051759665</t>
  </si>
  <si>
    <t>Jose</t>
  </si>
  <si>
    <t>yañez pradenas</t>
  </si>
  <si>
    <t>https://www.jotform.com/uploads/colegiosiria/61755175322657/342923749561430560/NAC_JoseTomas_Matricula_500126206683_23967621.pdf</t>
  </si>
  <si>
    <t>Pia</t>
  </si>
  <si>
    <t>Pradenas</t>
  </si>
  <si>
    <t>Yañez9</t>
  </si>
  <si>
    <t>Exequiel Fernandez 605 depto 42</t>
  </si>
  <si>
    <t>pia_pradenas@hotmail.com</t>
  </si>
  <si>
    <t>186.105.168.165</t>
  </si>
  <si>
    <t>342923749561430560</t>
  </si>
  <si>
    <t>Benjamín</t>
  </si>
  <si>
    <t>Macaya Lazo</t>
  </si>
  <si>
    <t>https://www.jotform.com/uploads/colegiosiria/61755175322657/342923753921211800/NAC_G_500125256170_24099914.pdf</t>
  </si>
  <si>
    <t>jardin intercultural iluña  poreko  tañi mapu</t>
  </si>
  <si>
    <t>Mariana</t>
  </si>
  <si>
    <t>Lazo Parraguez</t>
  </si>
  <si>
    <t>Nicolas</t>
  </si>
  <si>
    <t>Macaya Vergara</t>
  </si>
  <si>
    <t>pasaje varihue 3396 casa o</t>
  </si>
  <si>
    <t>m.lazo.parraguez@hotmail.es</t>
  </si>
  <si>
    <t>181.161.232.129</t>
  </si>
  <si>
    <t>342923753921211800</t>
  </si>
  <si>
    <t>Anahi</t>
  </si>
  <si>
    <t>Lazcano</t>
  </si>
  <si>
    <t>https://www.jotform.com/uploads/colegiosiria/61755175322657/342923808540970361/NAC_G_500127966440_24116623.pdf</t>
  </si>
  <si>
    <t>Agua luna</t>
  </si>
  <si>
    <t>Erna</t>
  </si>
  <si>
    <t>Chiclayo 2321</t>
  </si>
  <si>
    <t>earodriguez@ispch.cl</t>
  </si>
  <si>
    <t>186.9.130.45</t>
  </si>
  <si>
    <t>342923808540970361</t>
  </si>
  <si>
    <t>Belen</t>
  </si>
  <si>
    <t>Pavez</t>
  </si>
  <si>
    <t>https://www.jotform.com/uploads/colegiosiria/61755175322657/342929139402404385/NAC_G_500127189653_23949146.pdf</t>
  </si>
  <si>
    <t>Jardin Manzanilla</t>
  </si>
  <si>
    <t>Contreras</t>
  </si>
  <si>
    <t>Cristian</t>
  </si>
  <si>
    <t>Profesor Juan Gomez Millas 2900, dpto 36</t>
  </si>
  <si>
    <t>cristian.pavez@gmail.com</t>
  </si>
  <si>
    <t>200.54.107.204</t>
  </si>
  <si>
    <t>342929139402404385</t>
  </si>
  <si>
    <t>Javiera</t>
  </si>
  <si>
    <t>https://www.jotform.com/uploads/colegiosiria/61755175322657/342929196965862281/Certificado Nacimiento Javiera Isidora Perez Salinas.pdf</t>
  </si>
  <si>
    <t>Jocelyn</t>
  </si>
  <si>
    <t>Salinas</t>
  </si>
  <si>
    <t>Raul</t>
  </si>
  <si>
    <t>azapa 129-a</t>
  </si>
  <si>
    <t>rdisenox@gmail.com</t>
  </si>
  <si>
    <t>186.36.55.69</t>
  </si>
  <si>
    <t>342929196965862281</t>
  </si>
  <si>
    <t>Cáceres</t>
  </si>
  <si>
    <t>https://www.jotform.com/uploads/colegiosiria/61755175322657/342929214561849286/Certif Nac Leonardo Gaspar Cáceres Soto.pdf</t>
  </si>
  <si>
    <t>Liceo Manuel de Salas</t>
  </si>
  <si>
    <t>Carolina</t>
  </si>
  <si>
    <t>República de Israel 977, Dpto 703</t>
  </si>
  <si>
    <t>recs1969@hotmail.com</t>
  </si>
  <si>
    <t>201.214.16.5</t>
  </si>
  <si>
    <t>342929214561849286</t>
  </si>
  <si>
    <t>Rafaella</t>
  </si>
  <si>
    <t>https://www.jotform.com/uploads/colegiosiria/61755175322657/342929244923781929/Certificado Nacimiento.pdf</t>
  </si>
  <si>
    <t>Jardin Pasitos</t>
  </si>
  <si>
    <t>Silvana</t>
  </si>
  <si>
    <t>Hueraman</t>
  </si>
  <si>
    <t>Haydn 2685</t>
  </si>
  <si>
    <t>San Joaquin</t>
  </si>
  <si>
    <t>csoto@eurocorp.cl</t>
  </si>
  <si>
    <t>190.100.213.29</t>
  </si>
  <si>
    <t>342929244923781929</t>
  </si>
  <si>
    <t>morgado</t>
  </si>
  <si>
    <t>https://www.jotform.com/uploads/colegiosiria/61755175322657/342929246941323864/NAC_G_500116540576_24038010.pdf</t>
  </si>
  <si>
    <t>Ximena</t>
  </si>
  <si>
    <t>Guzmán</t>
  </si>
  <si>
    <t>Pablo</t>
  </si>
  <si>
    <t>Morgado</t>
  </si>
  <si>
    <t>Hamburgo pasaje 4565</t>
  </si>
  <si>
    <t>ximepaz06@gmail.com</t>
  </si>
  <si>
    <t>186.105.251.149</t>
  </si>
  <si>
    <t>342929246941323864</t>
  </si>
  <si>
    <t>Martin</t>
  </si>
  <si>
    <t>Jofré Caceres</t>
  </si>
  <si>
    <t>https://www.jotform.com/uploads/colegiosiria/61755175322657/342929246232123424/certificado de nacimiento.pdf</t>
  </si>
  <si>
    <t>El Manzano</t>
  </si>
  <si>
    <t>Caceres Vega</t>
  </si>
  <si>
    <t>Jofré Ortega</t>
  </si>
  <si>
    <t>Exequiel Fernandez 1555</t>
  </si>
  <si>
    <t>pablojofre.o@gmail.com</t>
  </si>
  <si>
    <t>201.239.125.232</t>
  </si>
  <si>
    <t>342929246232123424</t>
  </si>
  <si>
    <t>Carreño</t>
  </si>
  <si>
    <t>https://www.jotform.com/uploads/colegiosiria/61755175322657/342929260512267517/NAC_G_500127966469_24017880 (1).pdf</t>
  </si>
  <si>
    <t>Claudia</t>
  </si>
  <si>
    <t>Marcelo</t>
  </si>
  <si>
    <t>Brown Sur 84 depto 40</t>
  </si>
  <si>
    <t>ccentauris@yahoo.com</t>
  </si>
  <si>
    <t>190.162.32.215</t>
  </si>
  <si>
    <t>342929260512267517</t>
  </si>
  <si>
    <t>Violeta</t>
  </si>
  <si>
    <t>Espinoza</t>
  </si>
  <si>
    <t>https://www.jotform.com/uploads/colegiosiria/61755175322657/342929266011987169/ Certificado de Nacimiento para matricula Violeta Espinoza.pdf</t>
  </si>
  <si>
    <t>Semillita</t>
  </si>
  <si>
    <t>Andreina</t>
  </si>
  <si>
    <t>Gustavo</t>
  </si>
  <si>
    <t>Avenida Grecia 854, Depto 21</t>
  </si>
  <si>
    <t>gustavoespinozars@gmail.com</t>
  </si>
  <si>
    <t>201.223.222.110</t>
  </si>
  <si>
    <t>342929266011987169</t>
  </si>
  <si>
    <t>Ignacio</t>
  </si>
  <si>
    <t>Hormazabal</t>
  </si>
  <si>
    <t>https://www.jotform.com/uploads/colegiosiria/61755175322657/342929268602517047/NAC_G_500126659606_24022064.pdf</t>
  </si>
  <si>
    <t>Jardin Infantil Mundo Imagina</t>
  </si>
  <si>
    <t>Nicole</t>
  </si>
  <si>
    <t>Lopez</t>
  </si>
  <si>
    <t>Pasaje 35 1461, dpto 33.</t>
  </si>
  <si>
    <t>nicole.lopez.gonzalez@gmail.com</t>
  </si>
  <si>
    <t>186.107.2.206</t>
  </si>
  <si>
    <t>342929268602517047</t>
  </si>
  <si>
    <t>Pastora</t>
  </si>
  <si>
    <t>Corro Tapia</t>
  </si>
  <si>
    <t>https://www.jotform.com/uploads/colegiosiria/61755175322657/342929282371600885/NAC_G_500127968121_24120639.pdf</t>
  </si>
  <si>
    <t>Avellano</t>
  </si>
  <si>
    <t>Gabriel</t>
  </si>
  <si>
    <t>Corr</t>
  </si>
  <si>
    <t>92948199_</t>
  </si>
  <si>
    <t>Dragones de la Reina 660 casa e</t>
  </si>
  <si>
    <t>javiera.tapia@gmail.com</t>
  </si>
  <si>
    <t>190.96.84.173</t>
  </si>
  <si>
    <t>342929282371600885</t>
  </si>
  <si>
    <t>Sahir</t>
  </si>
  <si>
    <t>Farran</t>
  </si>
  <si>
    <t>https://www.jotform.com/uploads/colegiosiria/61755175322657/342929288496652634/NAC_G_500118572203_23721179.pdf</t>
  </si>
  <si>
    <t>Jardin Infantin Liliput</t>
  </si>
  <si>
    <t>Valeska</t>
  </si>
  <si>
    <t>Subiabre</t>
  </si>
  <si>
    <t>Shamir</t>
  </si>
  <si>
    <t>Vicuña Mackenna Poniente 6180, Dpto 904C</t>
  </si>
  <si>
    <t>shamir@live.cl</t>
  </si>
  <si>
    <t>64.76.146.94</t>
  </si>
  <si>
    <t>342929288496652634</t>
  </si>
  <si>
    <t>gaspar</t>
  </si>
  <si>
    <t>vasquez</t>
  </si>
  <si>
    <t>https://www.jotform.com/uploads/colegiosiria/61755175322657/342929312061453418/NAC_G_500126860705_24132030 (1).pdf</t>
  </si>
  <si>
    <t>campanita</t>
  </si>
  <si>
    <t>fernanda</t>
  </si>
  <si>
    <t>retamales</t>
  </si>
  <si>
    <t>miguel</t>
  </si>
  <si>
    <t>bucalemu 4776 depto.106</t>
  </si>
  <si>
    <t>motoman2@live.cl</t>
  </si>
  <si>
    <t>190.160.31.60</t>
  </si>
  <si>
    <t>342929312061453418</t>
  </si>
  <si>
    <t>Constanza</t>
  </si>
  <si>
    <t>Fuentes</t>
  </si>
  <si>
    <t>https://www.jotform.com/uploads/colegiosiria/61755175322657/342929321479436267/Certificado de nacimiento CFH.pdf</t>
  </si>
  <si>
    <t>Magic Flowers</t>
  </si>
  <si>
    <t>Priscilla</t>
  </si>
  <si>
    <t>Jorge</t>
  </si>
  <si>
    <t>ARTURO GORDON 3766</t>
  </si>
  <si>
    <t>jorge.fuentes21@gmail.com</t>
  </si>
  <si>
    <t>186.103.169.74</t>
  </si>
  <si>
    <t>342929321479436267</t>
  </si>
  <si>
    <t>Laura</t>
  </si>
  <si>
    <t>Aravena</t>
  </si>
  <si>
    <t>https://www.jotform.com/uploads/colegiosiria/61755175322657/342929330181815320/NAC_G_500127949595_23952608.pdf</t>
  </si>
  <si>
    <t>Renacer</t>
  </si>
  <si>
    <t>Leiva</t>
  </si>
  <si>
    <t>Marco</t>
  </si>
  <si>
    <t>98171863_</t>
  </si>
  <si>
    <t>Pje. 339 casa 5154</t>
  </si>
  <si>
    <t>andrealeiva3@gmail.com</t>
  </si>
  <si>
    <t>190.47.82.181</t>
  </si>
  <si>
    <t>342929330181815320</t>
  </si>
  <si>
    <t>Bianca</t>
  </si>
  <si>
    <t>Valdes</t>
  </si>
  <si>
    <t>https://www.jotform.com/uploads/colegiosiria/61755175322657/342929333601827350/CN_BIVP.pdf</t>
  </si>
  <si>
    <t>Ring' a Roses</t>
  </si>
  <si>
    <t>Barbara</t>
  </si>
  <si>
    <t>Victor</t>
  </si>
  <si>
    <t>pasaje chislluma 4080 casa C</t>
  </si>
  <si>
    <t>barbara.perez2691@icloud.com</t>
  </si>
  <si>
    <t>104.129.198.106</t>
  </si>
  <si>
    <t>342929333601827350</t>
  </si>
  <si>
    <t>David</t>
  </si>
  <si>
    <t>Bustamante</t>
  </si>
  <si>
    <t>https://www.jotform.com/uploads/colegiosiria/61755175322657/342929361451887495/NAC_G_500127964523_24164906 (1).pdf</t>
  </si>
  <si>
    <t>Mariajose</t>
  </si>
  <si>
    <t>Garcia</t>
  </si>
  <si>
    <t>Grecia 2929 depto 9</t>
  </si>
  <si>
    <t>majito.garciarojas@gmail.com</t>
  </si>
  <si>
    <t>190.162.181.54</t>
  </si>
  <si>
    <t>342929361451887495</t>
  </si>
  <si>
    <t>clemente</t>
  </si>
  <si>
    <t>rojas</t>
  </si>
  <si>
    <t>https://www.jotform.com/uploads/colegiosiria/61755175322657/342929363523472502/NAC_G_500126178496_24227058.pdf</t>
  </si>
  <si>
    <t>pequearte</t>
  </si>
  <si>
    <t>maria</t>
  </si>
  <si>
    <t>claudia</t>
  </si>
  <si>
    <t>cristian</t>
  </si>
  <si>
    <t>profesor juan gomez milla 2725 dep 4 Block A</t>
  </si>
  <si>
    <t>soporte@fastcomputer.cl</t>
  </si>
  <si>
    <t>186.34.133.25</t>
  </si>
  <si>
    <t>342929363523472502</t>
  </si>
  <si>
    <t>Bastian</t>
  </si>
  <si>
    <t>Vasquez Urrea</t>
  </si>
  <si>
    <t>https://www.jotform.com/uploads/colegiosiria/61755175322657/342929381516368738/NAC_G_500127963961_23938019.pdf</t>
  </si>
  <si>
    <t>Jardin Infantil Creativo</t>
  </si>
  <si>
    <t>Leslie</t>
  </si>
  <si>
    <t>Urrea Moya</t>
  </si>
  <si>
    <t>Patricio</t>
  </si>
  <si>
    <t>Vasquez Martinez</t>
  </si>
  <si>
    <t>Av. Americo Vespusio #8059 Depto. 13</t>
  </si>
  <si>
    <t>leslie.stephanie.21@gmail.com</t>
  </si>
  <si>
    <t>152.173.46.15</t>
  </si>
  <si>
    <t>342929381516368738</t>
  </si>
  <si>
    <t>MATEO ALEJANDRO</t>
  </si>
  <si>
    <t>PIZARRO VENEGAS</t>
  </si>
  <si>
    <t>https://www.jotform.com/uploads/colegiosiria/61755175322657/342929390351429770/NAC_G_500127962511_24177115.pdf</t>
  </si>
  <si>
    <t>CHAMIN</t>
  </si>
  <si>
    <t>YENNY</t>
  </si>
  <si>
    <t>VENEGAS FIGUEROA</t>
  </si>
  <si>
    <t>RODRIO</t>
  </si>
  <si>
    <t>PIZARRO GALLEGUILLOS</t>
  </si>
  <si>
    <t>AV. IRARRAZAVAL 4554 DEPTO 2001</t>
  </si>
  <si>
    <t>rpizarrg@gmail.com</t>
  </si>
  <si>
    <t>146.155.45.153</t>
  </si>
  <si>
    <t>342929390351429770</t>
  </si>
  <si>
    <t>MARTINA</t>
  </si>
  <si>
    <t>ROZAS</t>
  </si>
  <si>
    <t>https://www.jotform.com/uploads/colegiosiria/61755175322657/342929400841841604/NAC_G_500115824489_23989723.pdf</t>
  </si>
  <si>
    <t>PARQUE DE LOS PEQUES</t>
  </si>
  <si>
    <t>CAROLINA</t>
  </si>
  <si>
    <t>GUTIERREZ</t>
  </si>
  <si>
    <t>DIEGO</t>
  </si>
  <si>
    <t>56084152_</t>
  </si>
  <si>
    <t>FRANCISCO DE VILLAGRA 327 D1102-A</t>
  </si>
  <si>
    <t>diego.rozasg@gmail.com</t>
  </si>
  <si>
    <t>164.77.211.48</t>
  </si>
  <si>
    <t>342929400841841604</t>
  </si>
  <si>
    <t>Camilo</t>
  </si>
  <si>
    <t>Miranda</t>
  </si>
  <si>
    <t>https://www.jotform.com/uploads/colegiosiria/61755175322657/342929408031718954/Certificado - Camilo_Miranda_Godoy.pdf</t>
  </si>
  <si>
    <t>Los Enanitos</t>
  </si>
  <si>
    <t>Patricia</t>
  </si>
  <si>
    <t>Godoy</t>
  </si>
  <si>
    <t>Ivan</t>
  </si>
  <si>
    <t>Diagonal Oriente 5670 Depto 614</t>
  </si>
  <si>
    <t>agodoyb@gmail.com</t>
  </si>
  <si>
    <t>146.83.150.130</t>
  </si>
  <si>
    <t>342929408031718954</t>
  </si>
  <si>
    <t>Nuñez</t>
  </si>
  <si>
    <t>https://www.jotform.com/uploads/colegiosiria/61755175322657/342929436133464566/NAC_G_500125902644_23979670 (1).pdf</t>
  </si>
  <si>
    <t>Dragonfly</t>
  </si>
  <si>
    <t>Fabiola</t>
  </si>
  <si>
    <t>Cofre</t>
  </si>
  <si>
    <t>Villaseca 75 Depto 708</t>
  </si>
  <si>
    <t>fabiolacofre@yahoo.com</t>
  </si>
  <si>
    <t>201.219.233.1</t>
  </si>
  <si>
    <t>342929436133464566</t>
  </si>
  <si>
    <t>https://www.jotform.com/uploads/colegiosiria/61755175322657/342929439336454723/NAC_G_500127963743_24230429.pdf</t>
  </si>
  <si>
    <t>Mis primeros años</t>
  </si>
  <si>
    <t>Michelle</t>
  </si>
  <si>
    <t>Heusser</t>
  </si>
  <si>
    <t>Pasaje Artificio 653V, Villa Frei</t>
  </si>
  <si>
    <t>mheusser.sag@gmail.com</t>
  </si>
  <si>
    <t>200.54.96.33</t>
  </si>
  <si>
    <t>342929439336454723</t>
  </si>
  <si>
    <t>Olivia</t>
  </si>
  <si>
    <t>Serruys</t>
  </si>
  <si>
    <t>https://www.jotform.com/uploads/colegiosiria/61755175322657/342929480021727763/certificado olivia.pdf</t>
  </si>
  <si>
    <t>centro infantil UMCE</t>
  </si>
  <si>
    <t>Eva</t>
  </si>
  <si>
    <t>Llanos</t>
  </si>
  <si>
    <t>Felipe</t>
  </si>
  <si>
    <t>Avenida Grecia 2510 depto #201</t>
  </si>
  <si>
    <t>eva.llanos1983@gmail.com</t>
  </si>
  <si>
    <t>186.34.235.120</t>
  </si>
  <si>
    <t>342929480021727763</t>
  </si>
  <si>
    <t>denisse</t>
  </si>
  <si>
    <t>manquian</t>
  </si>
  <si>
    <t>https://www.jotform.com/uploads/colegiosiria/61755175322657/342929481601407194/NAC_G_500127146230_23978985.pdf</t>
  </si>
  <si>
    <t>central lo hermida</t>
  </si>
  <si>
    <t>yoselyn</t>
  </si>
  <si>
    <t>huichaqueo</t>
  </si>
  <si>
    <t>camilo</t>
  </si>
  <si>
    <t>pje zulia 2405</t>
  </si>
  <si>
    <t>peñalolen</t>
  </si>
  <si>
    <t>camilomen_1800@hotmail.com</t>
  </si>
  <si>
    <t>201.236.80.106</t>
  </si>
  <si>
    <t>342929481601407194</t>
  </si>
  <si>
    <t>Flores</t>
  </si>
  <si>
    <t>https://www.jotform.com/uploads/colegiosiria/61755175322657/342929485971441137/luciana nac.pdf</t>
  </si>
  <si>
    <t>Paula</t>
  </si>
  <si>
    <t>Gomez</t>
  </si>
  <si>
    <t>la tirana 3584</t>
  </si>
  <si>
    <t>paula.fra.gomez@gmail.com</t>
  </si>
  <si>
    <t>190.22.36.179</t>
  </si>
  <si>
    <t>342929485971441137</t>
  </si>
  <si>
    <t>VICTORIA</t>
  </si>
  <si>
    <t>SALAZAR</t>
  </si>
  <si>
    <t>https://www.jotform.com/uploads/colegiosiria/61755175322657/342929496591478393/NAC_G_500127962233_24057650.pdf</t>
  </si>
  <si>
    <t>HUEÑI TRAI</t>
  </si>
  <si>
    <t>CLAUDIA</t>
  </si>
  <si>
    <t>ARELLANO</t>
  </si>
  <si>
    <t>ROBERTO</t>
  </si>
  <si>
    <t>_________</t>
  </si>
  <si>
    <t>LOS PICACHOS 1491</t>
  </si>
  <si>
    <t>PEÑALOLEN</t>
  </si>
  <si>
    <t>carellano@cerro-verde.cl</t>
  </si>
  <si>
    <t>190.54.28.195</t>
  </si>
  <si>
    <t>342929496591478393</t>
  </si>
  <si>
    <t>NICOLAS</t>
  </si>
  <si>
    <t>FERNANDEZ</t>
  </si>
  <si>
    <t>https://www.jotform.com/uploads/colegiosiria/61755175322657/342929512431717381/cert.nicolas.pdf</t>
  </si>
  <si>
    <t>ESC. LENG. MI MUNDO</t>
  </si>
  <si>
    <t>VALLEJO</t>
  </si>
  <si>
    <t>ERNESTO</t>
  </si>
  <si>
    <t>LOS VELEROS 4694</t>
  </si>
  <si>
    <t>cvallejov@hotmail.com</t>
  </si>
  <si>
    <t>186.105.119.134</t>
  </si>
  <si>
    <t>342929512431717381</t>
  </si>
  <si>
    <t>Elena</t>
  </si>
  <si>
    <t>Cerda</t>
  </si>
  <si>
    <t>https://www.jotform.com/uploads/colegiosiria/61755175322657/342929515442719955/NAC_G_500124175208_24026491.pdf</t>
  </si>
  <si>
    <t>Mi pequeño Pony</t>
  </si>
  <si>
    <t>Olavarria</t>
  </si>
  <si>
    <t>Los Corteses 5896</t>
  </si>
  <si>
    <t>Peñalolén</t>
  </si>
  <si>
    <t>ncerda.tapia@gmail.com</t>
  </si>
  <si>
    <t>163.247.67.244</t>
  </si>
  <si>
    <t>342929515442719955</t>
  </si>
  <si>
    <t>GABRIEL</t>
  </si>
  <si>
    <t>CID</t>
  </si>
  <si>
    <t>https://www.jotform.com/uploads/colegiosiria/61755175322657/342929554261617506/NAC_G_500127970521_24100447.pdf</t>
  </si>
  <si>
    <t>SAN BENITO</t>
  </si>
  <si>
    <t>ABIGAIL</t>
  </si>
  <si>
    <t>GODOY</t>
  </si>
  <si>
    <t>OSCAR</t>
  </si>
  <si>
    <t>PLATON 961, DEPTO 205</t>
  </si>
  <si>
    <t>OSCAR.CID.T@GMAIL.COM</t>
  </si>
  <si>
    <t>200.54.90.162</t>
  </si>
  <si>
    <t>342929554261617506</t>
  </si>
  <si>
    <t>paz</t>
  </si>
  <si>
    <t>cabezas molina</t>
  </si>
  <si>
    <t>https://www.jotform.com/uploads/colegiosiria/61755175322657/342929579962288409/NAC_G_500127970564_24040996.pdf</t>
  </si>
  <si>
    <t>victoria</t>
  </si>
  <si>
    <t>molina</t>
  </si>
  <si>
    <t>william</t>
  </si>
  <si>
    <t>cabezas</t>
  </si>
  <si>
    <t>via 7 #1314 depto 8</t>
  </si>
  <si>
    <t>williamct1808@gmail.com</t>
  </si>
  <si>
    <t>186.105.102.69</t>
  </si>
  <si>
    <t>342929579962288409</t>
  </si>
  <si>
    <t>Amanda</t>
  </si>
  <si>
    <t>Arce</t>
  </si>
  <si>
    <t>https://www.jotform.com/uploads/colegiosiria/61755175322657/342929583356776469/NAC_G_500127966632_24049180.pdf</t>
  </si>
  <si>
    <t>Lican Ray</t>
  </si>
  <si>
    <t>Daisy</t>
  </si>
  <si>
    <t>Salas</t>
  </si>
  <si>
    <t>Pedro</t>
  </si>
  <si>
    <t>juan moya morales 1953</t>
  </si>
  <si>
    <t>dasset@live.cl</t>
  </si>
  <si>
    <t>186.107.16.53</t>
  </si>
  <si>
    <t>342929583356776469</t>
  </si>
  <si>
    <t>Fernandez</t>
  </si>
  <si>
    <t>https://www.jotform.com/uploads/colegiosiria/61755175322657/342929584521623535/Cert Nacimiento Nicolas.pdf</t>
  </si>
  <si>
    <t>Escuela de Lenguaje mi Mundo</t>
  </si>
  <si>
    <t>Vallejo</t>
  </si>
  <si>
    <t>Los Veleros 4694</t>
  </si>
  <si>
    <t>ernes_f@hotmail.com</t>
  </si>
  <si>
    <t>201.241.123.125</t>
  </si>
  <si>
    <t>342929584521623535</t>
  </si>
  <si>
    <t>Antonella</t>
  </si>
  <si>
    <t>Quevedo</t>
  </si>
  <si>
    <t>https://www.jotform.com/uploads/colegiosiria/61755175322657/342929618675576544/Cert. Antonella Quevedo Guajardo.pdf</t>
  </si>
  <si>
    <t>Vitamina</t>
  </si>
  <si>
    <t>Guajardo</t>
  </si>
  <si>
    <t>Manuel Montt 2461 Departamento 403-B</t>
  </si>
  <si>
    <t>jorge.quevedo@sigdotek.cl</t>
  </si>
  <si>
    <t>186.148.5.76</t>
  </si>
  <si>
    <t>342929618675576544</t>
  </si>
  <si>
    <t>Agustin  Felipe</t>
  </si>
  <si>
    <t>Molina Morales</t>
  </si>
  <si>
    <t>https://www.jotform.com/uploads/colegiosiria/61755175322657/342929623722181650/NAC_G_500126265217_23986253.pdf</t>
  </si>
  <si>
    <t>El castillito Azul</t>
  </si>
  <si>
    <t>Morales Díaz</t>
  </si>
  <si>
    <t>083310707</t>
  </si>
  <si>
    <t>Doctor Pedro Lautaro Ferrer 2984 depto. 704</t>
  </si>
  <si>
    <t>Providencia</t>
  </si>
  <si>
    <t>ps.lamd@gmail.com</t>
  </si>
  <si>
    <t>200.72.195.227</t>
  </si>
  <si>
    <t>342929623722181650</t>
  </si>
  <si>
    <t>Tobar</t>
  </si>
  <si>
    <t>https://www.jotform.com/uploads/colegiosiria/61755175322657/342929632181544943/NAC_G_500127954928_24077251.pdf</t>
  </si>
  <si>
    <t>CARAMELOS DE LUZ</t>
  </si>
  <si>
    <t>Maria Belen</t>
  </si>
  <si>
    <t>95339790_</t>
  </si>
  <si>
    <t>Jose Manuel Infante 2520 dpto.1503</t>
  </si>
  <si>
    <t>cristtobarm@gmail.com</t>
  </si>
  <si>
    <t>200.75.8.181</t>
  </si>
  <si>
    <t>342929632181544943</t>
  </si>
  <si>
    <t>Amaral</t>
  </si>
  <si>
    <t>https://www.jotform.com/uploads/colegiosiria/61755175322657/342929652641683014/NAC_G_500127963782_23929388.pdf</t>
  </si>
  <si>
    <t>Jardín Girasol</t>
  </si>
  <si>
    <t>peatones 21 #4363</t>
  </si>
  <si>
    <t>pizarro.daniela.21@gmail.com</t>
  </si>
  <si>
    <t>186.105.199.146</t>
  </si>
  <si>
    <t>342929652641683014</t>
  </si>
  <si>
    <t>MARIA IGNACIA</t>
  </si>
  <si>
    <t>GALINDO</t>
  </si>
  <si>
    <t>https://www.jotform.com/uploads/colegiosiria/61755175322657/342929662375528113/NAC_MARIA IGNACIA.pdf</t>
  </si>
  <si>
    <t>JARDIN UNIVERSIDAD CATOLICA DE CHILE</t>
  </si>
  <si>
    <t>MAGALY</t>
  </si>
  <si>
    <t>GONZALEZ</t>
  </si>
  <si>
    <t>CESAR</t>
  </si>
  <si>
    <t>DIEGO DE ALMAGRO 306</t>
  </si>
  <si>
    <t>MAIPU</t>
  </si>
  <si>
    <t>MAGALY.GONZALEZ@UC.CL</t>
  </si>
  <si>
    <t>146.155.45.73</t>
  </si>
  <si>
    <t>342929662375528113</t>
  </si>
  <si>
    <t>Leon</t>
  </si>
  <si>
    <t>Otarola</t>
  </si>
  <si>
    <t>https://www.jotform.com/uploads/colegiosiria/61755175322657/342929663622857552/Certificado de nacimiento de Leon.pdf</t>
  </si>
  <si>
    <t>Escuela Valle del Sol</t>
  </si>
  <si>
    <t>Monica</t>
  </si>
  <si>
    <t>Quijada</t>
  </si>
  <si>
    <t>El jacaranda 3072</t>
  </si>
  <si>
    <t>maquijad@hotmail.com</t>
  </si>
  <si>
    <t>342929663622857552</t>
  </si>
  <si>
    <t>martín</t>
  </si>
  <si>
    <t>chávez</t>
  </si>
  <si>
    <t>https://www.jotform.com/uploads/colegiosiria/61755175322657/342929708021734673/Certificado Martin Chavez PK.pdf</t>
  </si>
  <si>
    <t>El Avellano</t>
  </si>
  <si>
    <t>María Paz</t>
  </si>
  <si>
    <t>Sanzana</t>
  </si>
  <si>
    <t>Chávez</t>
  </si>
  <si>
    <t>Francisco de Villagra 6083 L</t>
  </si>
  <si>
    <t>daniel.chavez.delapaz@gmail.com</t>
  </si>
  <si>
    <t>186.105.227.120</t>
  </si>
  <si>
    <t>342929708021734673</t>
  </si>
  <si>
    <t>Lucas</t>
  </si>
  <si>
    <t>https://www.jotform.com/uploads/colegiosiria/61755175322657/342929747132308449/Certificado de Nacimiento Lucas.pdf</t>
  </si>
  <si>
    <t>Lorena</t>
  </si>
  <si>
    <t>Bruna</t>
  </si>
  <si>
    <t>Avenida Irarrazabal 3301 depto 1002</t>
  </si>
  <si>
    <t>juanpablo.pizarro@pfizer.com</t>
  </si>
  <si>
    <t>201.214.105.231</t>
  </si>
  <si>
    <t>342929747132308449</t>
  </si>
  <si>
    <t>https://www.jotform.com/uploads/colegiosiria/61755175322657/342929751031342607/Certificado - Camilo_Miranda_Godoy.pdf</t>
  </si>
  <si>
    <t>alegodoyb@gmail.com</t>
  </si>
  <si>
    <t>342929751031342607</t>
  </si>
  <si>
    <t>Josefina Paz</t>
  </si>
  <si>
    <t>Rubio Benavides</t>
  </si>
  <si>
    <t>https://www.jotform.com/uploads/colegiosiria/61755175322657/342929751191556274/NAC_G_500127970979_24149284.pdf</t>
  </si>
  <si>
    <t>Uvita</t>
  </si>
  <si>
    <t>Benavides</t>
  </si>
  <si>
    <t>Rubio</t>
  </si>
  <si>
    <t>villaseca #75 depto 708</t>
  </si>
  <si>
    <t>pbenavidesmendez@gmail.com</t>
  </si>
  <si>
    <t>201.241.71.191</t>
  </si>
  <si>
    <t>342929751191556274</t>
  </si>
  <si>
    <t>amelia</t>
  </si>
  <si>
    <t>veliz</t>
  </si>
  <si>
    <t>https://www.jotform.com/uploads/colegiosiria/61755175322657/342929752281481957/1467120510705.jpg</t>
  </si>
  <si>
    <t>escuela de parvulos el aguilucho</t>
  </si>
  <si>
    <t>gladys</t>
  </si>
  <si>
    <t>mangianti</t>
  </si>
  <si>
    <t>marcelo</t>
  </si>
  <si>
    <t>brown norte 690</t>
  </si>
  <si>
    <t>nunoa</t>
  </si>
  <si>
    <t>k_mangianti@hotmail.com</t>
  </si>
  <si>
    <t>181.161.209.182</t>
  </si>
  <si>
    <t>342929752281481957</t>
  </si>
  <si>
    <t>Agustin</t>
  </si>
  <si>
    <t>limbvani</t>
  </si>
  <si>
    <t>https://www.jotform.com/uploads/colegiosiria/61755175322657/342929754332446217/NAC_G_500127971015_24181727.pdf</t>
  </si>
  <si>
    <t>Mundo maravilloso</t>
  </si>
  <si>
    <t>Karen</t>
  </si>
  <si>
    <t>contreras</t>
  </si>
  <si>
    <t>hugues</t>
  </si>
  <si>
    <t>Cosapilla 4116 casa F</t>
  </si>
  <si>
    <t>itta_2009@hotmail.com</t>
  </si>
  <si>
    <t>191.116.22.33</t>
  </si>
  <si>
    <t>342929754332446217</t>
  </si>
  <si>
    <t>Mateo</t>
  </si>
  <si>
    <t>Godoy Luna</t>
  </si>
  <si>
    <t>https://www.jotform.com/uploads/colegiosiria/61755175322657/342929760601659200/NAC_G_500127971055_24170394.pdf</t>
  </si>
  <si>
    <t>Amapola</t>
  </si>
  <si>
    <t>Maria</t>
  </si>
  <si>
    <t>Luna Alarcon</t>
  </si>
  <si>
    <t>Ariel</t>
  </si>
  <si>
    <t>Godoy Aparicio</t>
  </si>
  <si>
    <t>José arrieta 7391 Block D, Depto 14</t>
  </si>
  <si>
    <t>mariat.luna@gmail.com</t>
  </si>
  <si>
    <t>216.72.183.106</t>
  </si>
  <si>
    <t>342929760601659200</t>
  </si>
  <si>
    <t>ANTONELLA</t>
  </si>
  <si>
    <t>https://www.jotform.com/uploads/colegiosiria/61755175322657/342929761431597290/certificadoantonella.pdf</t>
  </si>
  <si>
    <t>342929761431597290</t>
  </si>
  <si>
    <t>maite</t>
  </si>
  <si>
    <t>de la cruz Molina</t>
  </si>
  <si>
    <t>https://www.jotform.com/uploads/colegiosiria/61755175322657/342929770621541147/certificado maite.docx</t>
  </si>
  <si>
    <t>jardin infantil y sala cuna laurita vicuña</t>
  </si>
  <si>
    <t>molina acuña</t>
  </si>
  <si>
    <t>ezequiel fernandez 866</t>
  </si>
  <si>
    <t>ñuñua</t>
  </si>
  <si>
    <t>m.josemolina.acuna@gmail.com</t>
  </si>
  <si>
    <t>200.68.21.26</t>
  </si>
  <si>
    <t>342929770621541147</t>
  </si>
  <si>
    <t>Luciano</t>
  </si>
  <si>
    <t>Contreras Gozalvez</t>
  </si>
  <si>
    <t>https://www.jotform.com/uploads/colegiosiria/61755175322657/342929776686444234/NAC_G_500127614842_24145565.pdf</t>
  </si>
  <si>
    <t>Licanray</t>
  </si>
  <si>
    <t>Nicol</t>
  </si>
  <si>
    <t>Gozalvez Piña</t>
  </si>
  <si>
    <t>Contreras Estroz</t>
  </si>
  <si>
    <t>santa julia 2124</t>
  </si>
  <si>
    <t>nagp1989@gmail.com</t>
  </si>
  <si>
    <t>152.231.106.86</t>
  </si>
  <si>
    <t>342929776686444234</t>
  </si>
  <si>
    <t>AGUSTIN</t>
  </si>
  <si>
    <t>GODOY CABRERA</t>
  </si>
  <si>
    <t>https://www.jotform.com/uploads/colegiosiria/61755175322657/342929785471914503/CERTFICADO AGUSTIN.pdf</t>
  </si>
  <si>
    <t>HAPPY RABBIT GARDEN</t>
  </si>
  <si>
    <t>LEYLA</t>
  </si>
  <si>
    <t>CABRERA YAQUICH</t>
  </si>
  <si>
    <t>JOSE LUIS</t>
  </si>
  <si>
    <t>GODOY CONTRERAS</t>
  </si>
  <si>
    <t>AV. FRANCISCO DE VILLAGRA N° 77 DPTO 1808</t>
  </si>
  <si>
    <t>lcabreray@yahoo.com</t>
  </si>
  <si>
    <t>200.28.233.174</t>
  </si>
  <si>
    <t>342929785471914503</t>
  </si>
  <si>
    <t>josefa</t>
  </si>
  <si>
    <t>poblete</t>
  </si>
  <si>
    <t>https://www.jotform.com/uploads/colegiosiria/61755175322657/342929786895940924/NAC_G_500126933299_24160138.pdf</t>
  </si>
  <si>
    <t>semillitas de amor</t>
  </si>
  <si>
    <t>maria jose</t>
  </si>
  <si>
    <t>avila</t>
  </si>
  <si>
    <t>victor</t>
  </si>
  <si>
    <t>84647617_</t>
  </si>
  <si>
    <t>federico hanssen #1856.</t>
  </si>
  <si>
    <t>m.javilap@hotmail.com</t>
  </si>
  <si>
    <t>186.67.225.98</t>
  </si>
  <si>
    <t>342929786895940924</t>
  </si>
  <si>
    <t>Magaña Aburto</t>
  </si>
  <si>
    <t>https://www.jotform.com/uploads/colegiosiria/61755175322657/342929791052765796/NAC_G_500127971060_23941921 (1).pdf</t>
  </si>
  <si>
    <t>jardin infantil campanita</t>
  </si>
  <si>
    <t>carla</t>
  </si>
  <si>
    <t>aburto</t>
  </si>
  <si>
    <t>claudio</t>
  </si>
  <si>
    <t>magaña</t>
  </si>
  <si>
    <t>juan moya 953</t>
  </si>
  <si>
    <t>carlayclau2@gmail.com</t>
  </si>
  <si>
    <t>186.105.235.250</t>
  </si>
  <si>
    <t>342929791052765796</t>
  </si>
  <si>
    <t>https://www.jotform.com/uploads/colegiosiria/61755175322657/342929797201221478/CERTIFICADO DE NACIMIENTO.pdf</t>
  </si>
  <si>
    <t>PEQUEARTE</t>
  </si>
  <si>
    <t>Ibaceta</t>
  </si>
  <si>
    <t>José Domingo Cañas 1986 Depto 105</t>
  </si>
  <si>
    <t>xipavez@hotmail.com</t>
  </si>
  <si>
    <t>200.68.18.102</t>
  </si>
  <si>
    <t>342929797201221478</t>
  </si>
  <si>
    <t>De la fuente Basaldúa</t>
  </si>
  <si>
    <t>https://www.jotform.com/uploads/colegiosiria/61755175322657/342929818561815562/NAC_500007166801_23935725.pdf</t>
  </si>
  <si>
    <t>san juan bautista</t>
  </si>
  <si>
    <t>Regina</t>
  </si>
  <si>
    <t>Basaldúa Betancourt</t>
  </si>
  <si>
    <t>Franco</t>
  </si>
  <si>
    <t>De la fuente Hernández</t>
  </si>
  <si>
    <t>98023934_</t>
  </si>
  <si>
    <t>los alerces 3330 depto 705</t>
  </si>
  <si>
    <t>ra03bb@gmail.com</t>
  </si>
  <si>
    <t>201.215.1.65</t>
  </si>
  <si>
    <t>342929818561815562</t>
  </si>
  <si>
    <t>Alexander</t>
  </si>
  <si>
    <t>Arismendi</t>
  </si>
  <si>
    <t>https://www.jotform.com/uploads/colegiosiria/61755175322657/342929833685445712/alexander certificado.pdf</t>
  </si>
  <si>
    <t>ring a roses</t>
  </si>
  <si>
    <t>Jennifer</t>
  </si>
  <si>
    <t>velasquez</t>
  </si>
  <si>
    <t>felipe</t>
  </si>
  <si>
    <t>arismendi</t>
  </si>
  <si>
    <t>juana de aguirre cerda 4371</t>
  </si>
  <si>
    <t>jennicvg@gmail.com</t>
  </si>
  <si>
    <t>201.241.155.86</t>
  </si>
  <si>
    <t>342929833685445712</t>
  </si>
  <si>
    <t>matteo</t>
  </si>
  <si>
    <t>diaz</t>
  </si>
  <si>
    <t>https://www.jotform.com/uploads/colegiosiria/61755175322657/342929836627381292/Imagen (55).jpg</t>
  </si>
  <si>
    <t>sylvanna</t>
  </si>
  <si>
    <t>montalban</t>
  </si>
  <si>
    <t>92430229_</t>
  </si>
  <si>
    <t>nuncio laghi 5666 depto 33</t>
  </si>
  <si>
    <t>sylvannamontalban@gmail.com</t>
  </si>
  <si>
    <t>201.239.7.26</t>
  </si>
  <si>
    <t>342929836627381292</t>
  </si>
  <si>
    <t>Muñoz Ugarte</t>
  </si>
  <si>
    <t>https://www.jotform.com/uploads/colegiosiria/61755175322657/342929839535828361/CN Catalina Muñoz.pdf</t>
  </si>
  <si>
    <t>Manzanita</t>
  </si>
  <si>
    <t>Ugarte Smith</t>
  </si>
  <si>
    <t>Oscar</t>
  </si>
  <si>
    <t>Muñoz Huechuleo</t>
  </si>
  <si>
    <t>Valparaiso  4765  depto 308</t>
  </si>
  <si>
    <t>mugarte83@hotmail.com</t>
  </si>
  <si>
    <t>187.86.215.35</t>
  </si>
  <si>
    <t>342929839535828361</t>
  </si>
  <si>
    <t>jesus</t>
  </si>
  <si>
    <t>leal</t>
  </si>
  <si>
    <t>https://www.jotform.com/uploads/colegiosiria/61755175322657/342929841110110743/certif jesus.html</t>
  </si>
  <si>
    <t>micifuz</t>
  </si>
  <si>
    <t>angelica</t>
  </si>
  <si>
    <t>fuentes</t>
  </si>
  <si>
    <t>hector</t>
  </si>
  <si>
    <t>av grecia 3348 dpto 1209</t>
  </si>
  <si>
    <t>pfuentesrojas@gmail.com</t>
  </si>
  <si>
    <t>190.22.120.11</t>
  </si>
  <si>
    <t>342929841110110743</t>
  </si>
  <si>
    <t>leonardo</t>
  </si>
  <si>
    <t>matamoros</t>
  </si>
  <si>
    <t>https://www.jotform.com/uploads/colegiosiria/61755175322657/342929850731584014/certif nac..pdf</t>
  </si>
  <si>
    <t>mundo de niños</t>
  </si>
  <si>
    <t>gutierrez</t>
  </si>
  <si>
    <t>alcalde eduardo castillo velazco 3080 depto 308</t>
  </si>
  <si>
    <t>mariapazgutierrez31@gmail.com</t>
  </si>
  <si>
    <t>186.9.130.137</t>
  </si>
  <si>
    <t>342929850731584014</t>
  </si>
  <si>
    <t>Amanda Paz</t>
  </si>
  <si>
    <t>Molina Cornejo</t>
  </si>
  <si>
    <t>https://www.jotform.com/uploads/colegiosiria/61755175322657/342929851532890276/NAC_G_500127970776_24192285.pdf</t>
  </si>
  <si>
    <t>Jardin Infantil Siempre Sanito</t>
  </si>
  <si>
    <t>Paz Isabel</t>
  </si>
  <si>
    <t>Cornejo Cortes</t>
  </si>
  <si>
    <t>Patricio Arturo</t>
  </si>
  <si>
    <t>Molina Rojas</t>
  </si>
  <si>
    <t>Jose Pedro Alessandri 605 - 506</t>
  </si>
  <si>
    <t>pazcornejoc@gmail.com</t>
  </si>
  <si>
    <t>190.163.90.235</t>
  </si>
  <si>
    <t>342929851532890276</t>
  </si>
  <si>
    <t>mejias</t>
  </si>
  <si>
    <t>https://www.jotform.com/uploads/colegiosiria/61755175322657/342929865959949337/NAC_G_500127970816_23970215(2).pdf</t>
  </si>
  <si>
    <t>manzanilla</t>
  </si>
  <si>
    <t>javiera</t>
  </si>
  <si>
    <t>aguirre</t>
  </si>
  <si>
    <t>cinco</t>
  </si>
  <si>
    <t>javiera.aguirre87@gmail.com</t>
  </si>
  <si>
    <t>190.45.79.59</t>
  </si>
  <si>
    <t>342929865959949337</t>
  </si>
  <si>
    <t>Apolo hassuan</t>
  </si>
  <si>
    <t>Fernández Nuñez</t>
  </si>
  <si>
    <t>https://www.jotform.com/uploads/colegiosiria/61755175322657/342929866091295560/NAC_G_500127971058_24169216.pdf</t>
  </si>
  <si>
    <t>Hueñi trai</t>
  </si>
  <si>
    <t>Romina</t>
  </si>
  <si>
    <t>Nuñez ibazeta</t>
  </si>
  <si>
    <t>Fernández</t>
  </si>
  <si>
    <t>Calle 19 #1360</t>
  </si>
  <si>
    <t>romina023apolo@gmail.com</t>
  </si>
  <si>
    <t>186.9.131.90</t>
  </si>
  <si>
    <t>342929866091295560</t>
  </si>
  <si>
    <t>Vargas</t>
  </si>
  <si>
    <t>https://www.jotform.com/uploads/colegiosiria/61755175322657/342929879412194641/NAC_G_500125164532_24062727.pdf</t>
  </si>
  <si>
    <t>Iluña Poreko Tañi Mapu</t>
  </si>
  <si>
    <t>Valdebenito</t>
  </si>
  <si>
    <t>Nelson</t>
  </si>
  <si>
    <t>Pasaje Avalos 5314</t>
  </si>
  <si>
    <t>fabiola_valdebenito017@hotmail.com</t>
  </si>
  <si>
    <t>186.67.210.214</t>
  </si>
  <si>
    <t>342929879412194641</t>
  </si>
  <si>
    <t>Elisa</t>
  </si>
  <si>
    <t>Amar</t>
  </si>
  <si>
    <t>https://www.jotform.com/uploads/colegiosiria/61755175322657/342929886571448527/NAC_G_500102861473_24074539.pdf</t>
  </si>
  <si>
    <t>Juan Gomez Millas</t>
  </si>
  <si>
    <t>Tamblay</t>
  </si>
  <si>
    <t>Avenida Lo Espejo 0636</t>
  </si>
  <si>
    <t>El Bosque</t>
  </si>
  <si>
    <t>dcamar@uc.cl</t>
  </si>
  <si>
    <t>179.4.103.175</t>
  </si>
  <si>
    <t>342929886571448527</t>
  </si>
  <si>
    <t>GUSTAVO</t>
  </si>
  <si>
    <t>SALGADO</t>
  </si>
  <si>
    <t>https://www.jotform.com/uploads/colegiosiria/61755175322657/342929985831774626/NAC_G_500127971172_24118627.pdf</t>
  </si>
  <si>
    <t>NUEVO MUNDO</t>
  </si>
  <si>
    <t>RUTH</t>
  </si>
  <si>
    <t>DONOSO</t>
  </si>
  <si>
    <t>PATRICIO</t>
  </si>
  <si>
    <t>DIAGONAL ORIENTE 5249 - 509</t>
  </si>
  <si>
    <t>DUCK.SALGADO@GMAIL.COM</t>
  </si>
  <si>
    <t>164.77.154.138</t>
  </si>
  <si>
    <t>342929985831774626</t>
  </si>
  <si>
    <t>martin</t>
  </si>
  <si>
    <t>gallegos</t>
  </si>
  <si>
    <t>https://www.jotform.com/uploads/colegiosiria/61755175322657/342929990832120249/NAC_G_500127971277_24123482.pdf</t>
  </si>
  <si>
    <t>rayito de luz</t>
  </si>
  <si>
    <t>scarlett</t>
  </si>
  <si>
    <t>berrios</t>
  </si>
  <si>
    <t>peatones 17 numero 4561</t>
  </si>
  <si>
    <t>marcelogallegos418@gmail.com</t>
  </si>
  <si>
    <t>186.105.162.38</t>
  </si>
  <si>
    <t>342929990832120249</t>
  </si>
  <si>
    <t>MONDACA</t>
  </si>
  <si>
    <t>https://www.jotform.com/uploads/colegiosiria/61755175322657/342930019913421198/CERTIFICADO DE NACIMIENTO NICO.pdf</t>
  </si>
  <si>
    <t>AURORA</t>
  </si>
  <si>
    <t>FUENTES</t>
  </si>
  <si>
    <t>MARCO</t>
  </si>
  <si>
    <t>MONDCA</t>
  </si>
  <si>
    <t>97849884_</t>
  </si>
  <si>
    <t>QUEBRADA SAN PEDRO 1511</t>
  </si>
  <si>
    <t>Region Metropolitana</t>
  </si>
  <si>
    <t>afuentesfigueroa@yahoo.com</t>
  </si>
  <si>
    <t>190.153.253.19</t>
  </si>
  <si>
    <t>342930019913421198</t>
  </si>
  <si>
    <t>Rodríguez-Capote</t>
  </si>
  <si>
    <t>https://www.jotform.com/uploads/colegiosiria/61755175322657/342930032025507354/cert nac Camila RdguezCapote.jpg</t>
  </si>
  <si>
    <t>Naranjitas</t>
  </si>
  <si>
    <t>Jenny</t>
  </si>
  <si>
    <t>Figueroa</t>
  </si>
  <si>
    <t>Enrique</t>
  </si>
  <si>
    <t>Rodriguez-Capote</t>
  </si>
  <si>
    <t>Los Jazmines 1444 dpto 11</t>
  </si>
  <si>
    <t>jenfy06@yahoo.com</t>
  </si>
  <si>
    <t>160.33.195.20</t>
  </si>
  <si>
    <t>342930032025507354</t>
  </si>
  <si>
    <t>Emilia</t>
  </si>
  <si>
    <t>Burgos Villar</t>
  </si>
  <si>
    <t>https://www.jotform.com/uploads/colegiosiria/61755175322657/342930043331781054/NAC_G_500127966518_24186674.pdf</t>
  </si>
  <si>
    <t>Jardín Infantil Chamin</t>
  </si>
  <si>
    <t>Marjorie</t>
  </si>
  <si>
    <t>Villar González</t>
  </si>
  <si>
    <t>Burgos González</t>
  </si>
  <si>
    <t>Av Los Olmos 3256</t>
  </si>
  <si>
    <t>Región Metropolitana</t>
  </si>
  <si>
    <t>marjorievillary@gmail.com</t>
  </si>
  <si>
    <t>179.9.138.133</t>
  </si>
  <si>
    <t>342930043331781054</t>
  </si>
  <si>
    <t>https://www.jotform.com/uploads/colegiosiria/61755175322657/342930051497413807/NAC_G_500127970886_24132495.pdf</t>
  </si>
  <si>
    <t>Jardín infantil Entrepeques</t>
  </si>
  <si>
    <t>Hernández</t>
  </si>
  <si>
    <t>Miguel</t>
  </si>
  <si>
    <t>Av. Manuel Montt 2587, Departamento 1213</t>
  </si>
  <si>
    <t>chernandez85227@gmail.com</t>
  </si>
  <si>
    <t>200.72.247.94</t>
  </si>
  <si>
    <t>342930051497413807</t>
  </si>
  <si>
    <t>PINCHEIRA</t>
  </si>
  <si>
    <t>https://www.jotform.com/uploads/colegiosiria/61755175322657/342930085148389613/CERTIFICADO NACIMIENTO ANTO.pdf</t>
  </si>
  <si>
    <t>CARACOLA</t>
  </si>
  <si>
    <t>DANIELA</t>
  </si>
  <si>
    <t>LEAL</t>
  </si>
  <si>
    <t>ANDALIEN</t>
  </si>
  <si>
    <t>CALLE SANTA MARIA N° 2365</t>
  </si>
  <si>
    <t>dani.leal.huenten@gmail.com</t>
  </si>
  <si>
    <t>186.105.68.41</t>
  </si>
  <si>
    <t>342930085148389613</t>
  </si>
  <si>
    <t>violeta</t>
  </si>
  <si>
    <t>fuentealba</t>
  </si>
  <si>
    <t>https://www.jotform.com/uploads/colegiosiria/61755175322657/342930102981686072/NAC_G_500127635923_24073513.pdf</t>
  </si>
  <si>
    <t>OSITO REGALON</t>
  </si>
  <si>
    <t>VANESA</t>
  </si>
  <si>
    <t>ROSALES</t>
  </si>
  <si>
    <t>RONALD</t>
  </si>
  <si>
    <t>FUENTEALBA</t>
  </si>
  <si>
    <t>95566682_</t>
  </si>
  <si>
    <t>LOS JAZMINES 1367 DPTO 44</t>
  </si>
  <si>
    <t>vane.rosales.j@gmail.com</t>
  </si>
  <si>
    <t>190.54.112.189</t>
  </si>
  <si>
    <t>342930102981686072</t>
  </si>
  <si>
    <t>Valenzuela</t>
  </si>
  <si>
    <t>https://www.jotform.com/uploads/colegiosiria/61755175322657/342930111431939086/Certificado Nacimiento Camila V..pdf</t>
  </si>
  <si>
    <t>Rayün</t>
  </si>
  <si>
    <t>Anllelina</t>
  </si>
  <si>
    <t>Reyes</t>
  </si>
  <si>
    <t>Maximiliano</t>
  </si>
  <si>
    <t>Av. José Domingo Cañas 1980, Dpto 502</t>
  </si>
  <si>
    <t>anllita_2@hotmail.com</t>
  </si>
  <si>
    <t>190.151.31.34</t>
  </si>
  <si>
    <t>342930111431939086</t>
  </si>
  <si>
    <t>valdes</t>
  </si>
  <si>
    <t>https://www.jotform.com/uploads/colegiosiria/61755175322657/342930138601679695/CN_BIVP.pdf</t>
  </si>
  <si>
    <t>barbara.perez1@cl.nestle.com</t>
  </si>
  <si>
    <t>342930138601679695</t>
  </si>
  <si>
    <t>Salvador</t>
  </si>
  <si>
    <t>Urrutia</t>
  </si>
  <si>
    <t>https://www.jotform.com/uploads/colegiosiria/61755175322657/342930140422730078/NAC_G_500126280277_23958051.pdf</t>
  </si>
  <si>
    <t>Jardín Infantil Cascanueces</t>
  </si>
  <si>
    <t>María</t>
  </si>
  <si>
    <t>Díaz</t>
  </si>
  <si>
    <t>Rubén</t>
  </si>
  <si>
    <t>Miguel de Cervantes 4135 A, depto 42, Macul.</t>
  </si>
  <si>
    <t>Metropolitana</t>
  </si>
  <si>
    <t>mariagloriadiaz@hotmail.com</t>
  </si>
  <si>
    <t>190.47.83.224</t>
  </si>
  <si>
    <t>342930140422730078</t>
  </si>
  <si>
    <t>Begoña</t>
  </si>
  <si>
    <t>Aybar</t>
  </si>
  <si>
    <t>https://www.jotform.com/uploads/colegiosiria/61755175322657/342930148678490109/NAC_G_500127971604_24086141.pdf</t>
  </si>
  <si>
    <t>jardín infantil baby school</t>
  </si>
  <si>
    <t>Esnida</t>
  </si>
  <si>
    <t>Fidias 1185, departamento 411</t>
  </si>
  <si>
    <t>daniela.esnida@gmail.com</t>
  </si>
  <si>
    <t>190.160.28.76</t>
  </si>
  <si>
    <t>342930148678490109</t>
  </si>
  <si>
    <t>Varas</t>
  </si>
  <si>
    <t>https://www.jotform.com/uploads/colegiosiria/61755175322657/342930166063814639/certificado.pdf</t>
  </si>
  <si>
    <t>Rosa</t>
  </si>
  <si>
    <t>Peatones 19 casa 4560</t>
  </si>
  <si>
    <t>rosy73.wells@gmail.com</t>
  </si>
  <si>
    <t>186.107.53.60</t>
  </si>
  <si>
    <t>342930166063814639</t>
  </si>
  <si>
    <t>ESPERANZA</t>
  </si>
  <si>
    <t>SAEZ ALVAREZ</t>
  </si>
  <si>
    <t>https://www.jotform.com/uploads/colegiosiria/61755175322657/342930172118854399/NAC_G_500127972066_24157916.pdf</t>
  </si>
  <si>
    <t>MI JARDIN</t>
  </si>
  <si>
    <t>PAULINA</t>
  </si>
  <si>
    <t>ALVAREZ GARRIDO</t>
  </si>
  <si>
    <t>JUAN</t>
  </si>
  <si>
    <t>SAEZ LOPEZ</t>
  </si>
  <si>
    <t>SOCAIRE 4139</t>
  </si>
  <si>
    <t>palvarez.catedral@gmail.com</t>
  </si>
  <si>
    <t>200.111.118.11</t>
  </si>
  <si>
    <t>342930172118854399</t>
  </si>
  <si>
    <t>Ferreira</t>
  </si>
  <si>
    <t>https://www.jotform.com/uploads/colegiosiria/61755175322657/342930173331701353/NAC_G_500127966436_24188820.pdf</t>
  </si>
  <si>
    <t>Jardin Luis Calvo Mackenna</t>
  </si>
  <si>
    <t>Desiree</t>
  </si>
  <si>
    <t>Mario</t>
  </si>
  <si>
    <t>Av Macul 6305 dpto 2408</t>
  </si>
  <si>
    <t>contru3300@gmail.com</t>
  </si>
  <si>
    <t>186.106.227.133</t>
  </si>
  <si>
    <t>342930173331701353</t>
  </si>
  <si>
    <t>Urbina</t>
  </si>
  <si>
    <t>https://www.jotform.com/uploads/colegiosiria/61755175322657/342930203431479861/Certif_Nac_Julieta.pdf</t>
  </si>
  <si>
    <t>Alikai</t>
  </si>
  <si>
    <t>Olivares</t>
  </si>
  <si>
    <t>Rosita Renard 1855, departamento 310</t>
  </si>
  <si>
    <t>colivaresleon@gmail.com</t>
  </si>
  <si>
    <t>64.76.139.134</t>
  </si>
  <si>
    <t>342930203431479861</t>
  </si>
  <si>
    <t>https://www.jotform.com/uploads/colegiosiria/61755175322657/342930248841202869/NAC_G_500127970732_24038010.pdf</t>
  </si>
  <si>
    <t>Guzman</t>
  </si>
  <si>
    <t>pmorgado06@gmail.com</t>
  </si>
  <si>
    <t>200.113.110.148</t>
  </si>
  <si>
    <t>342930248841202869</t>
  </si>
  <si>
    <t>Agustina</t>
  </si>
  <si>
    <t>https://www.jotform.com/uploads/colegiosiria/61755175322657/342930256321238947/CERTIFICADO AGUS.pdf</t>
  </si>
  <si>
    <t>González</t>
  </si>
  <si>
    <t>Jose Luis</t>
  </si>
  <si>
    <t>carrera pinto 1860 depto 201</t>
  </si>
  <si>
    <t>paulinapazgonzalez@gmail.com</t>
  </si>
  <si>
    <t>190.160.5.123</t>
  </si>
  <si>
    <t>342930256321238947</t>
  </si>
  <si>
    <t>PEDRO</t>
  </si>
  <si>
    <t>PEÑALOZA</t>
  </si>
  <si>
    <t>https://www.jotform.com/uploads/colegiosiria/61755175322657/342930258172424906/CERTIFICADO NACIMIENTO PEDRO.pdf</t>
  </si>
  <si>
    <t>TRIPANTU</t>
  </si>
  <si>
    <t>MONTENEGRO</t>
  </si>
  <si>
    <t>PAUL</t>
  </si>
  <si>
    <t>AVENIDA VICUÑA MACKENNA 7735,DEPTO 1202</t>
  </si>
  <si>
    <t>LA FLORIDA</t>
  </si>
  <si>
    <t>krola.m@hotmail.com</t>
  </si>
  <si>
    <t>190.46.242.71</t>
  </si>
  <si>
    <t>342930258172424906</t>
  </si>
  <si>
    <t>Guilmai</t>
  </si>
  <si>
    <t>https://www.jotform.com/uploads/colegiosiria/61755175322657/342930276052255325/NAC_G_500127019054_23977172.pdf</t>
  </si>
  <si>
    <t>Jardin Infantil Mi Infancia</t>
  </si>
  <si>
    <t>Calderon</t>
  </si>
  <si>
    <t>Psj. beta 3971</t>
  </si>
  <si>
    <t>luz.calderon@live.cl</t>
  </si>
  <si>
    <t>190.107.226.250</t>
  </si>
  <si>
    <t>342930276052255325</t>
  </si>
  <si>
    <t>sofia</t>
  </si>
  <si>
    <t>aguirre pla</t>
  </si>
  <si>
    <t>https://www.jotform.com/uploads/colegiosiria/61755175322657/342930293071922547/certificado nacimiento Sofia.pdf</t>
  </si>
  <si>
    <t>nicols</t>
  </si>
  <si>
    <t>jeanette</t>
  </si>
  <si>
    <t>pla villalba</t>
  </si>
  <si>
    <t>aguirre catalan</t>
  </si>
  <si>
    <t>avenida tobalaba 7401</t>
  </si>
  <si>
    <t>jeanettepla@gmail.com</t>
  </si>
  <si>
    <t>201.239.31.170</t>
  </si>
  <si>
    <t>342930293071922547</t>
  </si>
  <si>
    <t>https://www.jotform.com/uploads/colegiosiria/61755175322657/342930316431522433/cert.nicolas.pdf</t>
  </si>
  <si>
    <t>342930316431522433</t>
  </si>
  <si>
    <t>https://www.jotform.com/uploads/colegiosiria/61755175322657/342930332092690414/certificado maite.pdf</t>
  </si>
  <si>
    <t>colegio valle del sol</t>
  </si>
  <si>
    <t>muñoz</t>
  </si>
  <si>
    <t>pizarro</t>
  </si>
  <si>
    <t>iran 2788</t>
  </si>
  <si>
    <t>luciano.pizarro@gmail.com</t>
  </si>
  <si>
    <t>200.75.12.90</t>
  </si>
  <si>
    <t>342930332092690414</t>
  </si>
  <si>
    <t>Valeria</t>
  </si>
  <si>
    <t>Páez</t>
  </si>
  <si>
    <t>https://www.jotform.com/uploads/colegiosiria/61755175322657/342930337170315641/NAC_G_500127965206_23944468.pdf</t>
  </si>
  <si>
    <t>Jardin Altahueñi</t>
  </si>
  <si>
    <t>Consuelo</t>
  </si>
  <si>
    <t>Martínez</t>
  </si>
  <si>
    <t>Avenida Suecia 2955 Depto.133B</t>
  </si>
  <si>
    <t>paezmario@hotmail.com</t>
  </si>
  <si>
    <t>200.54.110.71</t>
  </si>
  <si>
    <t>342930337170315641</t>
  </si>
  <si>
    <t>Dominga</t>
  </si>
  <si>
    <t>Correa</t>
  </si>
  <si>
    <t>https://www.jotform.com/uploads/colegiosiria/61755175322657/342930361512756404/NAC_G_500127958591_24001567 (1).pdf</t>
  </si>
  <si>
    <t>Ivonne</t>
  </si>
  <si>
    <t>Av Sur #961 Depto 409</t>
  </si>
  <si>
    <t>ivgonzalez.correa@gmail.com</t>
  </si>
  <si>
    <t>186.105.78.215</t>
  </si>
  <si>
    <t>342930361512756404</t>
  </si>
  <si>
    <t>Josefina</t>
  </si>
  <si>
    <t>Burgos</t>
  </si>
  <si>
    <t>https://www.jotform.com/uploads/colegiosiria/61755175322657/342930367052147927/NAC_G_500127972014_24202368.pdf</t>
  </si>
  <si>
    <t>copito de nieve</t>
  </si>
  <si>
    <t>Jessica</t>
  </si>
  <si>
    <t>valenzuela</t>
  </si>
  <si>
    <t>nueva vida 2040</t>
  </si>
  <si>
    <t>fernand_ita_18@hotmail.com</t>
  </si>
  <si>
    <t>342930367052147927</t>
  </si>
  <si>
    <t>De La Fuente Basaldúa</t>
  </si>
  <si>
    <t>https://www.jotform.com/uploads/colegiosiria/61755175322657/342930379561696220/NAC_G_500127972047_23935725.pdf</t>
  </si>
  <si>
    <t>De La Fuente</t>
  </si>
  <si>
    <t>Los Alerces 333o depto. 705</t>
  </si>
  <si>
    <t>342930379561696220</t>
  </si>
  <si>
    <t>Martinez</t>
  </si>
  <si>
    <t>https://www.jotform.com/uploads/colegiosiria/61755175322657/342930386781855654/NAC_G_500127972018_24064614 (1).pdf</t>
  </si>
  <si>
    <t>Barco de Colores</t>
  </si>
  <si>
    <t>Alejandra</t>
  </si>
  <si>
    <t>San Eugenio #1331 Depto 203 A</t>
  </si>
  <si>
    <t>alejandragodoyz@gmail.com</t>
  </si>
  <si>
    <t>186.37.202.187</t>
  </si>
  <si>
    <t>342930386781855654</t>
  </si>
  <si>
    <t>MATIAS</t>
  </si>
  <si>
    <t>PIZARRO</t>
  </si>
  <si>
    <t>https://www.jotform.com/uploads/colegiosiria/61755175322657/342930413002385789/NAC_G_500126998236_24200192.pdf</t>
  </si>
  <si>
    <t>JARDIN NIÑOS DORADOS</t>
  </si>
  <si>
    <t>PALOMA</t>
  </si>
  <si>
    <t>BUSTAMANTE</t>
  </si>
  <si>
    <t>JONATHAN</t>
  </si>
  <si>
    <t>AV BUSTAMANTE 1015 DEPTO 287</t>
  </si>
  <si>
    <t>paloma.bustamante@gmail.com</t>
  </si>
  <si>
    <t>201.214.82.200</t>
  </si>
  <si>
    <t>342930413002385789</t>
  </si>
  <si>
    <t>SOTO</t>
  </si>
  <si>
    <t>https://www.jotform.com/uploads/colegiosiria/61755175322657/342930417351205096/NAC_G_500127972401_24130947 (1).pdf</t>
  </si>
  <si>
    <t>JARDIN INSTITUTO DE SALUD PUBLICA DE CHILE</t>
  </si>
  <si>
    <t>PATRICIA</t>
  </si>
  <si>
    <t>LASTRA</t>
  </si>
  <si>
    <t>DANIEL</t>
  </si>
  <si>
    <t>MARATHON</t>
  </si>
  <si>
    <t>plastra@ispch.cl</t>
  </si>
  <si>
    <t>186.67.71.53</t>
  </si>
  <si>
    <t>342930417351205096</t>
  </si>
  <si>
    <t>Quiroz Calderón</t>
  </si>
  <si>
    <t>https://www.jotform.com/uploads/colegiosiria/61755175322657/342930459431390405/NAC_G_500127972431_24144200.pdf</t>
  </si>
  <si>
    <t>Iluña Poreko Tañi mapu</t>
  </si>
  <si>
    <t>Calderon Ibarra</t>
  </si>
  <si>
    <t>Quiroz Rodriguez</t>
  </si>
  <si>
    <t>Avda. El Libano 4978- Depto A-41</t>
  </si>
  <si>
    <t>acalderon@mnarquitecturayconstruccion.cl</t>
  </si>
  <si>
    <t>190.47.20.134</t>
  </si>
  <si>
    <t>342930459431390405</t>
  </si>
  <si>
    <t>https://www.jotform.com/uploads/colegiosiria/61755175322657/342930461081300055/NAC_G_500127745469_24019070.pdf</t>
  </si>
  <si>
    <t>Jardin infantil areas verdes</t>
  </si>
  <si>
    <t>Nataly</t>
  </si>
  <si>
    <t>Mella</t>
  </si>
  <si>
    <t>Jose domingo cañas 1988 dpto 52</t>
  </si>
  <si>
    <t>mellanataly@gmail.com</t>
  </si>
  <si>
    <t>186.9.134.180</t>
  </si>
  <si>
    <t>342930461081300055</t>
  </si>
  <si>
    <t>Lilen</t>
  </si>
  <si>
    <t>Rubilar</t>
  </si>
  <si>
    <t>https://www.jotform.com/uploads/colegiosiria/61755175322657/342930496781311690/NAC_G_500127971991_23940551.pdf</t>
  </si>
  <si>
    <t>Linda</t>
  </si>
  <si>
    <t>Alejandro</t>
  </si>
  <si>
    <t>Quebrada de Tal Tal  1755</t>
  </si>
  <si>
    <t>linda.miranda.salazar@gmail.com</t>
  </si>
  <si>
    <t>186.105.150.187</t>
  </si>
  <si>
    <t>342930496781311690</t>
  </si>
  <si>
    <t>https://www.jotform.com/uploads/colegiosiria/61755175322657/342930550781169779/NAC_G_500127971991_23940551.pdf</t>
  </si>
  <si>
    <t>342930550781169779</t>
  </si>
  <si>
    <t>https://www.jotform.com/uploads/colegiosiria/61755175322657/342930556052101517/NAC_G_500126958239_24168283.pdf</t>
  </si>
  <si>
    <t>Ortiz</t>
  </si>
  <si>
    <t>Avenida Grecia 3348, depto 1508</t>
  </si>
  <si>
    <t>ignacio.perez.lazo@gmail.com</t>
  </si>
  <si>
    <t>200.55.209.250</t>
  </si>
  <si>
    <t>342930556052101517</t>
  </si>
  <si>
    <t>Quinteros Sandoval</t>
  </si>
  <si>
    <t>https://www.jotform.com/uploads/colegiosiria/61755175322657/342930679263623559/Certificado Laura.pdf</t>
  </si>
  <si>
    <t>San Jose Obrero</t>
  </si>
  <si>
    <t>Ina</t>
  </si>
  <si>
    <t>Sandoval</t>
  </si>
  <si>
    <t>Quinteros</t>
  </si>
  <si>
    <t>Pasaje 154 #6881</t>
  </si>
  <si>
    <t>alanfernandoq@hotmail.com</t>
  </si>
  <si>
    <t>186.105.233.62</t>
  </si>
  <si>
    <t>342930679263623559</t>
  </si>
  <si>
    <t>Adasme Vargas</t>
  </si>
  <si>
    <t>https://www.jotform.com/uploads/colegiosiria/61755175322657/342930728442706309/certificado de nacimiento.pdf</t>
  </si>
  <si>
    <t>PINPILIN</t>
  </si>
  <si>
    <t>MAKARENA</t>
  </si>
  <si>
    <t>VARGAS BODINE</t>
  </si>
  <si>
    <t>ANDRES</t>
  </si>
  <si>
    <t>ADASME</t>
  </si>
  <si>
    <t>PASAJE AVALOS 5314</t>
  </si>
  <si>
    <t>MAKAJOPLIN@HOTMAIL.COM</t>
  </si>
  <si>
    <t>186.105.165.244</t>
  </si>
  <si>
    <t>342930728442706309</t>
  </si>
  <si>
    <t>Sofia</t>
  </si>
  <si>
    <t>Henriquez Morales</t>
  </si>
  <si>
    <t>https://www.jotform.com/uploads/colegiosiria/61755175322657/342930735001925085/Certificado de Nacimiento Sofía henriquez.pdf</t>
  </si>
  <si>
    <t>Escuela lenguaje Río Bueno</t>
  </si>
  <si>
    <t>Rosalinda</t>
  </si>
  <si>
    <t>Morales</t>
  </si>
  <si>
    <t>pablo</t>
  </si>
  <si>
    <t>Henriquez</t>
  </si>
  <si>
    <t>Avenida rodrigo de Araya 4480</t>
  </si>
  <si>
    <t>jeohanamorales@gmail.com</t>
  </si>
  <si>
    <t>163.247.46.100</t>
  </si>
  <si>
    <t>342930735001925085</t>
  </si>
  <si>
    <t>https://www.jotform.com/uploads/colegiosiria/61755175322657/342930766781507603/NAC_G_500127971991_23940551.pdf</t>
  </si>
  <si>
    <t>9________</t>
  </si>
  <si>
    <t>janonino@hotmail.com</t>
  </si>
  <si>
    <t>342930766781507603</t>
  </si>
  <si>
    <t>RENATO</t>
  </si>
  <si>
    <t>ORMEÑO</t>
  </si>
  <si>
    <t>https://www.jotform.com/uploads/colegiosiria/61755175322657/342930774611854676/NAC_G_500127973249_24243344 RENATO.pdf</t>
  </si>
  <si>
    <t>JENNY</t>
  </si>
  <si>
    <t>VASQUEZ</t>
  </si>
  <si>
    <t>RENE</t>
  </si>
  <si>
    <t>jvasquez@ispch.cl</t>
  </si>
  <si>
    <t>186.67.71.16</t>
  </si>
  <si>
    <t>342930774611854676</t>
  </si>
  <si>
    <t>trinidad</t>
  </si>
  <si>
    <t>tapia</t>
  </si>
  <si>
    <t>https://www.jotform.com/uploads/colegiosiria/61755175322657/342930799401397644/cert nac trini.pdf</t>
  </si>
  <si>
    <t>sanz</t>
  </si>
  <si>
    <t>diego</t>
  </si>
  <si>
    <t>elvira sta cruz 3909 depto b 5</t>
  </si>
  <si>
    <t>francisca.sanz.arriagada@gmail.com</t>
  </si>
  <si>
    <t>186.105.96.104</t>
  </si>
  <si>
    <t>342930799401397644</t>
  </si>
  <si>
    <t>Arenas</t>
  </si>
  <si>
    <t>https://www.jotform.com/uploads/colegiosiria/61755175322657/342930819150529958/antonia arenas.pdf</t>
  </si>
  <si>
    <t>Cacharrito</t>
  </si>
  <si>
    <t>Quebrada de Umallani 1036-C</t>
  </si>
  <si>
    <t>isabelknuckey@gmail.com</t>
  </si>
  <si>
    <t>163.247.90.51</t>
  </si>
  <si>
    <t>342930819150529958</t>
  </si>
  <si>
    <t>Lucciana</t>
  </si>
  <si>
    <t>Chinetti</t>
  </si>
  <si>
    <t>https://www.jotform.com/uploads/colegiosiria/61755175322657/342930881792651051/NAC_G_500127955577_24189141.pdf</t>
  </si>
  <si>
    <t>Escuela Gotitas Blue</t>
  </si>
  <si>
    <t>Meza</t>
  </si>
  <si>
    <t>Fabricio</t>
  </si>
  <si>
    <t>Capitán Ignacio Cerrera Pinto 108-A dpto 204</t>
  </si>
  <si>
    <t>fchinetti@gmail.com</t>
  </si>
  <si>
    <t>200.2.192.97</t>
  </si>
  <si>
    <t>342930881792651051</t>
  </si>
  <si>
    <t>Santelices</t>
  </si>
  <si>
    <t>https://www.jotform.com/uploads/colegiosiria/61755175322657/342930891132206409/NAC_G_500127972185_24138442.pdf</t>
  </si>
  <si>
    <t>Serafin</t>
  </si>
  <si>
    <t>Castro</t>
  </si>
  <si>
    <t>Las brumas 5191</t>
  </si>
  <si>
    <t>cfcastrovargas@gmail.com</t>
  </si>
  <si>
    <t>186.37.202.231</t>
  </si>
  <si>
    <t>342930891132206409</t>
  </si>
  <si>
    <t>Sofía</t>
  </si>
  <si>
    <t>Escanilla</t>
  </si>
  <si>
    <t>https://www.jotform.com/uploads/colegiosiria/61755175322657/342930930961556988/NAC_G_500127973242_23933860.pdf</t>
  </si>
  <si>
    <t>Naranjita</t>
  </si>
  <si>
    <t>Alvarez</t>
  </si>
  <si>
    <t>Los Jazmines 1406 d.14</t>
  </si>
  <si>
    <t>c.alvarezjorquera@gmail.com</t>
  </si>
  <si>
    <t>201.220.244.169</t>
  </si>
  <si>
    <t>342930930961556988</t>
  </si>
  <si>
    <t>https://www.jotform.com/uploads/colegiosiria/61755175322657/342930993151137595/Certificado Nacimiento Tamara.pdf</t>
  </si>
  <si>
    <t>rafael.knuckey@me.com</t>
  </si>
  <si>
    <t>190.196.11.51</t>
  </si>
  <si>
    <t>342930993151137595</t>
  </si>
  <si>
    <t>reyes</t>
  </si>
  <si>
    <t>https://www.jotform.com/uploads/colegiosiria/61755175322657/342930994901588719/SOFIA.pdf</t>
  </si>
  <si>
    <t>PASITOS</t>
  </si>
  <si>
    <t>natalia</t>
  </si>
  <si>
    <t>clavero</t>
  </si>
  <si>
    <t>angel cruchaga santa maría N° 55</t>
  </si>
  <si>
    <t>pfigueroa@colegiomedico.cl</t>
  </si>
  <si>
    <t>200.111.100.109</t>
  </si>
  <si>
    <t>342930994901588719</t>
  </si>
  <si>
    <t>Paredes santander</t>
  </si>
  <si>
    <t>https://www.jotform.com/uploads/colegiosiria/61755175322657/342931108522402022/NAC_G_500127973149_24092386.pdf</t>
  </si>
  <si>
    <t>Yanela</t>
  </si>
  <si>
    <t>Santander</t>
  </si>
  <si>
    <t>Víctor</t>
  </si>
  <si>
    <t>Paredes</t>
  </si>
  <si>
    <t>Pasaje chiclayo 2386</t>
  </si>
  <si>
    <t>yanis_santander@hotmail.es</t>
  </si>
  <si>
    <t>186.9.132.225</t>
  </si>
  <si>
    <t>342931108522402022</t>
  </si>
  <si>
    <t>https://www.jotform.com/uploads/colegiosiria/61755175322657/342931163901768618/SOFIA.pdf</t>
  </si>
  <si>
    <t>Natalia</t>
  </si>
  <si>
    <t>Clavero</t>
  </si>
  <si>
    <t>Angel Cruchaga Santa María N° 55</t>
  </si>
  <si>
    <t>342931163901768618</t>
  </si>
  <si>
    <t>Martina</t>
  </si>
  <si>
    <t>Saravia</t>
  </si>
  <si>
    <t>https://www.jotform.com/uploads/colegiosiria/61755175322657/342931188303921462/NAC_G_500127224509_24191290.pdf</t>
  </si>
  <si>
    <t>Nancy</t>
  </si>
  <si>
    <t>Ahumada</t>
  </si>
  <si>
    <t>San Marcos</t>
  </si>
  <si>
    <t>ahumadanancy30@gmail.com</t>
  </si>
  <si>
    <t>181.161.230.3</t>
  </si>
  <si>
    <t>342931188303921462</t>
  </si>
  <si>
    <t>Amaro</t>
  </si>
  <si>
    <t>Fuenzalida</t>
  </si>
  <si>
    <t>https://www.jotform.com/uploads/colegiosiria/61755175322657/342931237112304838/NAC_G_500125684089_24074046.pdf</t>
  </si>
  <si>
    <t>Peñalolen, Fundación Integra</t>
  </si>
  <si>
    <t>Villarroel</t>
  </si>
  <si>
    <t>Cristobal</t>
  </si>
  <si>
    <t>Doctor Luis Bisquert 2890 depto 6</t>
  </si>
  <si>
    <t>m.feernandavt@gmail.com</t>
  </si>
  <si>
    <t>186.172.5.211</t>
  </si>
  <si>
    <t>342931237112304838</t>
  </si>
  <si>
    <t>Delgado</t>
  </si>
  <si>
    <t>https://www.jotform.com/uploads/colegiosiria/61755175322657/342931245570751771/NAC_G_500127972176_24226515.pdf</t>
  </si>
  <si>
    <t>Jardín río bueno</t>
  </si>
  <si>
    <t>Olga</t>
  </si>
  <si>
    <t>Lastra</t>
  </si>
  <si>
    <t>Avenida Tobalaba 7284</t>
  </si>
  <si>
    <t>lastraolgapereira@gmail.com</t>
  </si>
  <si>
    <t>191.125.180.75</t>
  </si>
  <si>
    <t>342931245570751771</t>
  </si>
  <si>
    <t>PALMA</t>
  </si>
  <si>
    <t>https://www.jotform.com/uploads/colegiosiria/61755175322657/342931257791659441/certificado nacimiento martina.pdf</t>
  </si>
  <si>
    <t>SEMILLITA</t>
  </si>
  <si>
    <t>TAMARA</t>
  </si>
  <si>
    <t>ROGAT</t>
  </si>
  <si>
    <t>RODRIGO DE ARAYA 4651 A DEPTO 41</t>
  </si>
  <si>
    <t>trogat@gmail.com</t>
  </si>
  <si>
    <t>186.79.177.197</t>
  </si>
  <si>
    <t>342931257791659441</t>
  </si>
  <si>
    <t>thomas</t>
  </si>
  <si>
    <t>madsen</t>
  </si>
  <si>
    <t>https://www.jotform.com/uploads/colegiosiria/61755175322657/342931322561382599/NAC_G_500127881543_24439849.pdf</t>
  </si>
  <si>
    <t>Jardín Amapolas</t>
  </si>
  <si>
    <t>ryan</t>
  </si>
  <si>
    <t>la verbena 4998</t>
  </si>
  <si>
    <t>carosalgado7@gmail.com</t>
  </si>
  <si>
    <t>201.239.242.165</t>
  </si>
  <si>
    <t>342931322561382599</t>
  </si>
  <si>
    <t>https://www.jotform.com/uploads/colegiosiria/61755175322657/342931365156185596/NAC_G_500127974144_23933851.pdf</t>
  </si>
  <si>
    <t>Nido de cóndores</t>
  </si>
  <si>
    <t>Paz</t>
  </si>
  <si>
    <t>Catalán</t>
  </si>
  <si>
    <t>Avenida grecia 6620</t>
  </si>
  <si>
    <t>pazcatalan26@gmail.com</t>
  </si>
  <si>
    <t>190.107.226.51</t>
  </si>
  <si>
    <t>342931365156185596</t>
  </si>
  <si>
    <t>miranda</t>
  </si>
  <si>
    <t>https://www.jotform.com/uploads/colegiosiria/61755175322657/342931411552253990/NAC_G_500127973872_23972620.pdf</t>
  </si>
  <si>
    <t>parque de los peques</t>
  </si>
  <si>
    <t>brenda</t>
  </si>
  <si>
    <t>simon bolivar</t>
  </si>
  <si>
    <t>fuentes.brenda@gmail.com</t>
  </si>
  <si>
    <t>186.105.188.255</t>
  </si>
  <si>
    <t>342931411552253990</t>
  </si>
  <si>
    <t>Bruno</t>
  </si>
  <si>
    <t>Escalona</t>
  </si>
  <si>
    <t>https://www.jotform.com/uploads/colegiosiria/61755175322657/342931414452378333/NAC_G_500127485100_24158898.pdf</t>
  </si>
  <si>
    <t>Silvia</t>
  </si>
  <si>
    <t>Caroca</t>
  </si>
  <si>
    <t>Jimmy</t>
  </si>
  <si>
    <t>Av. José Arrieta  #6301</t>
  </si>
  <si>
    <t>nicol.caroca@gmail.com</t>
  </si>
  <si>
    <t>190.196.58.254</t>
  </si>
  <si>
    <t>342931414452378333</t>
  </si>
  <si>
    <t>Barraza</t>
  </si>
  <si>
    <t>https://www.jotform.com/uploads/colegiosiria/61755175322657/342931447548645001/certificado sofia.pdf</t>
  </si>
  <si>
    <t>sala cuna y jardin infantil peque arte</t>
  </si>
  <si>
    <t>Monarde</t>
  </si>
  <si>
    <t>Antonio</t>
  </si>
  <si>
    <t>pasaje totoralillo 5759</t>
  </si>
  <si>
    <t>pmonardeca@gmail.com</t>
  </si>
  <si>
    <t>181.202.238.45</t>
  </si>
  <si>
    <t>342931447548645001</t>
  </si>
  <si>
    <t>Cotter</t>
  </si>
  <si>
    <t>https://www.jotform.com/uploads/colegiosiria/61755175322657/342931488116428368/NAC_G_500127973378_24212625.pdf</t>
  </si>
  <si>
    <t>Sol Naciente</t>
  </si>
  <si>
    <t>Duque</t>
  </si>
  <si>
    <t>Dubleé Almeyda 2357, Ñuñoa</t>
  </si>
  <si>
    <t>bichita_fduque@yahoo.es</t>
  </si>
  <si>
    <t>190.100.216.11</t>
  </si>
  <si>
    <t>342931488116428368</t>
  </si>
  <si>
    <t>Silva</t>
  </si>
  <si>
    <t>https://www.jotform.com/uploads/colegiosiria/61755175322657/342931491118353841/NAC_G_500127974108_24013199.pdf</t>
  </si>
  <si>
    <t>Karina</t>
  </si>
  <si>
    <t>Cortes Chamorro</t>
  </si>
  <si>
    <t>Silva Loyola</t>
  </si>
  <si>
    <t>Julio Montebruno 700</t>
  </si>
  <si>
    <t>kary.cortes24@gmail.com</t>
  </si>
  <si>
    <t>186.105.208.11</t>
  </si>
  <si>
    <t>342931491118353841</t>
  </si>
  <si>
    <t>Alize</t>
  </si>
  <si>
    <t>Duarte</t>
  </si>
  <si>
    <t>https://www.jotform.com/uploads/colegiosiria/61755175322657/342931538261726185/NAC_G_500127973850_23948188.pdf</t>
  </si>
  <si>
    <t>Jardín Infantil El Canelo</t>
  </si>
  <si>
    <t>Elyana</t>
  </si>
  <si>
    <t>Cavero</t>
  </si>
  <si>
    <t>Simón Bolívar 7402</t>
  </si>
  <si>
    <t>felipe.duarte.d@gmail.com</t>
  </si>
  <si>
    <t>186.105.138.162</t>
  </si>
  <si>
    <t>342931538261726185</t>
  </si>
  <si>
    <t>Amalia</t>
  </si>
  <si>
    <t>https://www.jotform.com/uploads/colegiosiria/61755175322657/342931545842343523/NAC_G_500127974018_24053124.pdf</t>
  </si>
  <si>
    <t>Jardín Tenvilú</t>
  </si>
  <si>
    <t>Toledo</t>
  </si>
  <si>
    <t>Alexis</t>
  </si>
  <si>
    <t>A. Rodrigo de Araya 4685-A, depto. 12</t>
  </si>
  <si>
    <t>lorena.toledo.zuniga@gmail.com</t>
  </si>
  <si>
    <t>186.79.172.248</t>
  </si>
  <si>
    <t>342931545842343523</t>
  </si>
  <si>
    <t>meliñan requena</t>
  </si>
  <si>
    <t>https://www.jotform.com/uploads/colegiosiria/61755175322657/342931638041633552/NAC_G_500127741622_23995115.pdf</t>
  </si>
  <si>
    <t>dulce luna</t>
  </si>
  <si>
    <t>requena valdivia</t>
  </si>
  <si>
    <t>jose</t>
  </si>
  <si>
    <t>meliñan avila</t>
  </si>
  <si>
    <t>miguel de cervantes 3082</t>
  </si>
  <si>
    <t>starcrazy2613@gmail.com</t>
  </si>
  <si>
    <t>186.105.72.140</t>
  </si>
  <si>
    <t>342931638041633552</t>
  </si>
  <si>
    <t>https://www.jotform.com/uploads/colegiosiria/61755175322657/342931663042925343/Certificado Nacimiento Carlos Silva 2016.pdf</t>
  </si>
  <si>
    <t>Colegio Valle del Sol</t>
  </si>
  <si>
    <t>Ortega</t>
  </si>
  <si>
    <t>Av. Américo Vespucio 4380 depto. 35</t>
  </si>
  <si>
    <t>silva_ortega@hotmail.cl</t>
  </si>
  <si>
    <t>190.20.131.240</t>
  </si>
  <si>
    <t>342931663042925343</t>
  </si>
  <si>
    <t>Pizarro Venegas</t>
  </si>
  <si>
    <t>https://www.jotform.com/uploads/colegiosiria/61755175322657/342931668351924985/NAC_G_500127962511_24177115.pdf</t>
  </si>
  <si>
    <t>Chamin</t>
  </si>
  <si>
    <t>Yenny</t>
  </si>
  <si>
    <t>Venegas Figueroa</t>
  </si>
  <si>
    <t>Irarrazaval 4554 Depto 2001</t>
  </si>
  <si>
    <t>Ñiñoa</t>
  </si>
  <si>
    <t>yennven@gmail.com</t>
  </si>
  <si>
    <t>342931668351924985</t>
  </si>
  <si>
    <t>Flor MArina</t>
  </si>
  <si>
    <t>Escaff</t>
  </si>
  <si>
    <t>https://www.jotform.com/uploads/colegiosiria/61755175322657/342931712001605163/NAC_G_500127973264_24022711.pdf</t>
  </si>
  <si>
    <t>jardín micifu</t>
  </si>
  <si>
    <t>Av.Grecia peatones 36 block 1431dpto 42</t>
  </si>
  <si>
    <t>katherine_alvarezrifo@hotmail.com</t>
  </si>
  <si>
    <t>201.219.233.100</t>
  </si>
  <si>
    <t>342931712001605163</t>
  </si>
  <si>
    <t>Evolette</t>
  </si>
  <si>
    <t>Llanquin barraza</t>
  </si>
  <si>
    <t>https://www.jotform.com/uploads/colegiosiria/61755175322657/342931829053672184/NAC_G_500127974342_24144680.pdf</t>
  </si>
  <si>
    <t>Iluña poreko tañi mapu</t>
  </si>
  <si>
    <t>Aurelia</t>
  </si>
  <si>
    <t>Bryan</t>
  </si>
  <si>
    <t>Llanquin</t>
  </si>
  <si>
    <t>Pasaje #4059</t>
  </si>
  <si>
    <t>aurelitha273@gmail.com</t>
  </si>
  <si>
    <t>181.161.235.0</t>
  </si>
  <si>
    <t>342931829053672184</t>
  </si>
  <si>
    <t>Sepulveda</t>
  </si>
  <si>
    <t>https://www.jotform.com/uploads/colegiosiria/61755175322657/342931848412311223/Felipe Sepulveda.pdf</t>
  </si>
  <si>
    <t>Jardín infantil Belén</t>
  </si>
  <si>
    <t>Carmona</t>
  </si>
  <si>
    <t>Ramón Cruz Montt #518 Dpto 83</t>
  </si>
  <si>
    <t>kcarmona.farias@gmail.com</t>
  </si>
  <si>
    <t>200.54.105.214</t>
  </si>
  <si>
    <t>342931848412311223</t>
  </si>
  <si>
    <t>https://www.jotform.com/uploads/colegiosiria/61755175322657/342931863051432594/NAC_G_500127975149_24071072.pdf</t>
  </si>
  <si>
    <t>Jardín Railén</t>
  </si>
  <si>
    <t>Carolains</t>
  </si>
  <si>
    <t>Peña</t>
  </si>
  <si>
    <t>Contramaestre Micalvi 55, depto 504</t>
  </si>
  <si>
    <t>nadieska.pena@gmail.com</t>
  </si>
  <si>
    <t>190.45.47.150</t>
  </si>
  <si>
    <t>342931863051432594</t>
  </si>
  <si>
    <t>nirvana</t>
  </si>
  <si>
    <t>moreno</t>
  </si>
  <si>
    <t>https://www.jotform.com/uploads/colegiosiria/61755175322657/342931914152739414/nacimiento.pdf</t>
  </si>
  <si>
    <t>laurita vicuña</t>
  </si>
  <si>
    <t>karol</t>
  </si>
  <si>
    <t>gamboa</t>
  </si>
  <si>
    <t>cristobal</t>
  </si>
  <si>
    <t>99960343_</t>
  </si>
  <si>
    <t>quillagua  #173</t>
  </si>
  <si>
    <t>karol.nimg.2013@gmail.com</t>
  </si>
  <si>
    <t>186.106.234.251</t>
  </si>
  <si>
    <t>342931914152739414</t>
  </si>
  <si>
    <t>Tiziana</t>
  </si>
  <si>
    <t>Borges Nogueira</t>
  </si>
  <si>
    <t>https://www.jotform.com/uploads/colegiosiria/61755175322657/342932067642158058/Tiziana Borges.pdf</t>
  </si>
  <si>
    <t>Leonor Solar</t>
  </si>
  <si>
    <t>Marianne</t>
  </si>
  <si>
    <t>Meneses</t>
  </si>
  <si>
    <t>Andrés</t>
  </si>
  <si>
    <t>Emilia Tellez 4850 depto 43</t>
  </si>
  <si>
    <t>mariannemeneses@gmail.com</t>
  </si>
  <si>
    <t>181.162.231.246</t>
  </si>
  <si>
    <t>342932067642158058</t>
  </si>
  <si>
    <t>Máximo</t>
  </si>
  <si>
    <t>Porma</t>
  </si>
  <si>
    <t>https://www.jotform.com/uploads/colegiosiria/61755175322657/342932171464515769/Cert. M. Porma.pdf</t>
  </si>
  <si>
    <t>Arco Iris, Integra</t>
  </si>
  <si>
    <t>Osorio</t>
  </si>
  <si>
    <t>Av. Jose Pedro Alessandri #1550, Depto. 126</t>
  </si>
  <si>
    <t>jennifer.osorio.n@gmail.com</t>
  </si>
  <si>
    <t>190.196.104.64</t>
  </si>
  <si>
    <t>342932171464515769</t>
  </si>
  <si>
    <t>Andaur</t>
  </si>
  <si>
    <t>https://www.jotform.com/uploads/colegiosiria/61755175322657/342932332896718435/NAC_G_500127975247_24156072.pdf</t>
  </si>
  <si>
    <t>The Garden College</t>
  </si>
  <si>
    <t>Rojo</t>
  </si>
  <si>
    <t>Augusto Villanueva #269, departamento 44-C</t>
  </si>
  <si>
    <t>rojo.javiera@gmail.com</t>
  </si>
  <si>
    <t>190.216.146.98</t>
  </si>
  <si>
    <t>342932332896718435</t>
  </si>
  <si>
    <t>CRISTOBAL IGNACIO</t>
  </si>
  <si>
    <t>VARGAS ROJAS</t>
  </si>
  <si>
    <t>https://www.jotform.com/uploads/colegiosiria/61755175322657/342932350411115106/CERTICADO DE CRISTOBAL.pdf</t>
  </si>
  <si>
    <t>JARDIN SEMILLITA</t>
  </si>
  <si>
    <t>ALEJANDRA CECILIA</t>
  </si>
  <si>
    <t>ROJAS CABEZAS</t>
  </si>
  <si>
    <t>HECTOR MIGUEL</t>
  </si>
  <si>
    <t>VARGAS PACHECO</t>
  </si>
  <si>
    <t>DR.MAMERTO CADIZ 845</t>
  </si>
  <si>
    <t>janita1973@hotmail.es</t>
  </si>
  <si>
    <t>200.54.186.114</t>
  </si>
  <si>
    <t>342932350411115106</t>
  </si>
  <si>
    <t>Soto Espinoza</t>
  </si>
  <si>
    <t>https://www.jotform.com/uploads/colegiosiria/61755175322657/342932481941900249/NAC_G_500127965637_24031316.pdf</t>
  </si>
  <si>
    <t>Jardin infantil mundo feliz</t>
  </si>
  <si>
    <t>Jonathan</t>
  </si>
  <si>
    <t>Pedro de valdivia #2759</t>
  </si>
  <si>
    <t>paulinita-1@hotmail.com</t>
  </si>
  <si>
    <t>201.220.244.149</t>
  </si>
  <si>
    <t>342932481941900249</t>
  </si>
  <si>
    <t>Tomas</t>
  </si>
  <si>
    <t>Lagos</t>
  </si>
  <si>
    <t>https://www.jotform.com/uploads/colegiosiria/61755175322657/342932486031955494/certificado tomy.pdf</t>
  </si>
  <si>
    <t>carrusel magico</t>
  </si>
  <si>
    <t>av Santa Amalia 1064, casa 46</t>
  </si>
  <si>
    <t>la Florida</t>
  </si>
  <si>
    <t>ncorrea@bancoestado.cl</t>
  </si>
  <si>
    <t>190.196.11.130</t>
  </si>
  <si>
    <t>342932486031955494</t>
  </si>
  <si>
    <t>https://www.jotform.com/uploads/colegiosiria/61755175322657/342932585681817825/24165550-4.pdf</t>
  </si>
  <si>
    <t>Jardin Infantil Areas Verdes</t>
  </si>
  <si>
    <t>Jenniffer</t>
  </si>
  <si>
    <t>Hernan</t>
  </si>
  <si>
    <t>Jose Domingo Cañas 1988, departamento 52</t>
  </si>
  <si>
    <t>mellajenniffer@gmail.com</t>
  </si>
  <si>
    <t>191.116.22.186</t>
  </si>
  <si>
    <t>342932585681817825</t>
  </si>
  <si>
    <t>MUÑOZ</t>
  </si>
  <si>
    <t>https://www.jotform.com/uploads/colegiosiria/61755175322657/342932647035251749/NAC_G_500127976572_24102188.pdf</t>
  </si>
  <si>
    <t>CEINTRALE</t>
  </si>
  <si>
    <t>CATALAN</t>
  </si>
  <si>
    <t>SANTA JULIA  45 DEPTO 902</t>
  </si>
  <si>
    <t>PALOMA.CATAMO@GMAIL.COM</t>
  </si>
  <si>
    <t>200.120.125.30</t>
  </si>
  <si>
    <t>342932647035251749</t>
  </si>
  <si>
    <t>Amara</t>
  </si>
  <si>
    <t>https://www.jotform.com/uploads/colegiosiria/61755175322657/342932764571330120/NAC_G_500127977345_24041176.pdf</t>
  </si>
  <si>
    <t>jardin intercultural pewmayen</t>
  </si>
  <si>
    <t>Lissette</t>
  </si>
  <si>
    <t>Limache 126 A departamento 32</t>
  </si>
  <si>
    <t>lissette.p.andrades@gmail.com</t>
  </si>
  <si>
    <t>200.111.61.175</t>
  </si>
  <si>
    <t>342932764571330120</t>
  </si>
  <si>
    <t>Canales toloza</t>
  </si>
  <si>
    <t>https://www.jotform.com/uploads/colegiosiria/61755175322657/342932777823400551/NAC_G_500127958080_23977432.pdf</t>
  </si>
  <si>
    <t>Peumayen peñalolen</t>
  </si>
  <si>
    <t>Toloza coronado</t>
  </si>
  <si>
    <t>Hernán</t>
  </si>
  <si>
    <t>Canales castro</t>
  </si>
  <si>
    <t>Las parcelas 9371 block 4 depto 403</t>
  </si>
  <si>
    <t>hernan.canalesc@gmail.com</t>
  </si>
  <si>
    <t>186.105.153.28</t>
  </si>
  <si>
    <t>342932777823400551</t>
  </si>
  <si>
    <t>Maria paz</t>
  </si>
  <si>
    <t>Villalobos</t>
  </si>
  <si>
    <t>https://www.jotform.com/uploads/colegiosiria/61755175322657/342932805077165423/NAC_G_500127974300_24073639.pdf</t>
  </si>
  <si>
    <t>Nido de conderes</t>
  </si>
  <si>
    <t>uribe</t>
  </si>
  <si>
    <t>Piero</t>
  </si>
  <si>
    <t>Pasaje 86 #1579</t>
  </si>
  <si>
    <t>kauribe@falabella.cl</t>
  </si>
  <si>
    <t>200.10.167.70</t>
  </si>
  <si>
    <t>342932805077165423</t>
  </si>
  <si>
    <t>https://www.jotform.com/uploads/colegiosiria/61755175322657/342932873161369280/NAC_G_500127977327_24183819 (1).pdf</t>
  </si>
  <si>
    <t>Central Lo Hermida</t>
  </si>
  <si>
    <t>Coñopan</t>
  </si>
  <si>
    <t>Hector</t>
  </si>
  <si>
    <t>Pasaje Aymara 1836</t>
  </si>
  <si>
    <t>mirkala_24@live.cl</t>
  </si>
  <si>
    <t>181.202.63.161</t>
  </si>
  <si>
    <t>342932873161369280</t>
  </si>
  <si>
    <t>https://www.jotform.com/uploads/colegiosiria/61755175322657/342932897842103352/NAC_G_500127977476_24118802.pdf</t>
  </si>
  <si>
    <t>Mundo Imagina</t>
  </si>
  <si>
    <t>Cecilia</t>
  </si>
  <si>
    <t>Zaravia</t>
  </si>
  <si>
    <t>Samuel</t>
  </si>
  <si>
    <t>los aliagas 5534 dpto 33</t>
  </si>
  <si>
    <t>ceciliazaravia@gmail.com</t>
  </si>
  <si>
    <t>190.160.245.248</t>
  </si>
  <si>
    <t>342932897842103352</t>
  </si>
  <si>
    <t>https://www.jotform.com/uploads/colegiosiria/61755175322657/342933019823202131/NAC_G_500127958080_23977432.pdf</t>
  </si>
  <si>
    <t>342933019823202131</t>
  </si>
  <si>
    <t>Gutierrez Pizarro</t>
  </si>
  <si>
    <t>https://www.jotform.com/uploads/colegiosiria/61755175322657/342933171881252112/NAC_G_500127574239_23937934 (1).pdf</t>
  </si>
  <si>
    <t>Nuevo Mundo</t>
  </si>
  <si>
    <t>Maria de los Angeles</t>
  </si>
  <si>
    <t>Pizarro Correa</t>
  </si>
  <si>
    <t>Gutierrez</t>
  </si>
  <si>
    <t>Los Molineros 1181</t>
  </si>
  <si>
    <t>yheremmy@hotmail.com</t>
  </si>
  <si>
    <t>186.36.4.188</t>
  </si>
  <si>
    <t>342933171881252112</t>
  </si>
  <si>
    <t>FRANCISCA</t>
  </si>
  <si>
    <t>HERRERA</t>
  </si>
  <si>
    <t>https://www.jotform.com/uploads/colegiosiria/61755175322657/342933179283599912/NAC_G_500116912851_23753097.pdf</t>
  </si>
  <si>
    <t>JUEGOS Y TRAVESURAS</t>
  </si>
  <si>
    <t>JACQUELINE</t>
  </si>
  <si>
    <t>MORALES</t>
  </si>
  <si>
    <t>PASAJE PUERTO MONTT 5782</t>
  </si>
  <si>
    <t>SAN JOAQUIN</t>
  </si>
  <si>
    <t>JACQUELINE.MORALES@CONSORCIO.CL</t>
  </si>
  <si>
    <t>200.1.143.82</t>
  </si>
  <si>
    <t>342933179283599912</t>
  </si>
  <si>
    <t>Peñailillo</t>
  </si>
  <si>
    <t>https://www.jotform.com/uploads/colegiosiria/61755175322657/342933190070324011/NAC_G_500127978123_24157572.pdfValentina.pdf</t>
  </si>
  <si>
    <t>Uribe</t>
  </si>
  <si>
    <t>karinauribe.clarochile@gmail.com</t>
  </si>
  <si>
    <t>200.10.170.70</t>
  </si>
  <si>
    <t>342933190070324011</t>
  </si>
  <si>
    <t>https://www.jotform.com/uploads/colegiosiria/61755175322657/342933219491763471/javiera fuentes diaz.pdf</t>
  </si>
  <si>
    <t>Vitamina Callao</t>
  </si>
  <si>
    <t>Carla</t>
  </si>
  <si>
    <t>Francisco</t>
  </si>
  <si>
    <t>carlos dittborn 500 bl 55 dpto 402</t>
  </si>
  <si>
    <t>carlitalds@gmail.com</t>
  </si>
  <si>
    <t>190.98.233.194</t>
  </si>
  <si>
    <t>342933219491763471</t>
  </si>
  <si>
    <t>https://www.jotform.com/uploads/colegiosiria/61755175322657/342933230516550802/NAC_G_500127963961_23938019.pdf</t>
  </si>
  <si>
    <t>342933230516550802</t>
  </si>
  <si>
    <t>MATURANA BROCKWAY</t>
  </si>
  <si>
    <t>https://www.jotform.com/uploads/colegiosiria/61755175322657/342933291660732146/certificado matias.pdf</t>
  </si>
  <si>
    <t>ARROZ CON LECHE</t>
  </si>
  <si>
    <t>MARTA</t>
  </si>
  <si>
    <t>BROCKWAY</t>
  </si>
  <si>
    <t>LEONARDO</t>
  </si>
  <si>
    <t>MATURANA</t>
  </si>
  <si>
    <t>CAPITAN AVIADOR FUENTES 278</t>
  </si>
  <si>
    <t>martabrockway@gmail.com</t>
  </si>
  <si>
    <t>164.77.90.66</t>
  </si>
  <si>
    <t>342933291660732146</t>
  </si>
  <si>
    <t>https://www.jotform.com/uploads/colegiosiria/61755175322657/342933351442617888/certificado alexander.pdf</t>
  </si>
  <si>
    <t>Pin pilin</t>
  </si>
  <si>
    <t>VARGAS</t>
  </si>
  <si>
    <t>342933351442617888</t>
  </si>
  <si>
    <t>Lucas ignacio</t>
  </si>
  <si>
    <t>Denis cordova</t>
  </si>
  <si>
    <t>https://www.jotform.com/uploads/colegiosiria/61755175322657/342933943523113253/NAC_G_500125886368_24205153.pdf</t>
  </si>
  <si>
    <t>Tierra de ñiños</t>
  </si>
  <si>
    <t>Cordova</t>
  </si>
  <si>
    <t>Los vidrieros 1478</t>
  </si>
  <si>
    <t>vanessacordovamoyla@gmail.com</t>
  </si>
  <si>
    <t>201.219.233.25</t>
  </si>
  <si>
    <t>342933943523113253</t>
  </si>
  <si>
    <t>daniel agustin</t>
  </si>
  <si>
    <t>fernandez hernandez</t>
  </si>
  <si>
    <t>https://www.jotform.com/uploads/colegiosiria/61755175322657/342933982722498151/NAC_G_500127963343_24219927.pdf</t>
  </si>
  <si>
    <t>carmen alejandra</t>
  </si>
  <si>
    <t>hernandez coloma</t>
  </si>
  <si>
    <t>daniel hector</t>
  </si>
  <si>
    <t>fernandez torres</t>
  </si>
  <si>
    <t>contramaestre micalvi 249</t>
  </si>
  <si>
    <t>alehernandez.altacostura@gmail.com</t>
  </si>
  <si>
    <t>201.215.44.227</t>
  </si>
  <si>
    <t>342933982722498151</t>
  </si>
  <si>
    <t>monserrat</t>
  </si>
  <si>
    <t>cornejo Villanueva</t>
  </si>
  <si>
    <t>https://www.jotform.com/uploads/colegiosiria/61755175322657/342933984231644021/NAC_G_500127952689_24037046.pdf</t>
  </si>
  <si>
    <t>Maria Loreto</t>
  </si>
  <si>
    <t>Villanueva Arias</t>
  </si>
  <si>
    <t>Miguel Angel</t>
  </si>
  <si>
    <t>Cornejo Villanueva</t>
  </si>
  <si>
    <t>quechua 7438b block 2 depto 24</t>
  </si>
  <si>
    <t>loretopgb@gmail.com</t>
  </si>
  <si>
    <t>191.116.78.132</t>
  </si>
  <si>
    <t>342933984231644021</t>
  </si>
  <si>
    <t>https://www.jotform.com/uploads/colegiosiria/61755175322657/342934099021271749/sofia.pdf</t>
  </si>
  <si>
    <t>Duran</t>
  </si>
  <si>
    <t>Ricardo</t>
  </si>
  <si>
    <t>Brown Norte 788 depto 302</t>
  </si>
  <si>
    <t>gduranomegna@hotmail.com</t>
  </si>
  <si>
    <t>342934099021271749</t>
  </si>
  <si>
    <t>https://www.jotform.com/uploads/colegiosiria/61755175322657/342934234391786597/NAC_G_500127980026_23938987.pdf</t>
  </si>
  <si>
    <t>Tía Mónica</t>
  </si>
  <si>
    <t>Gabriela</t>
  </si>
  <si>
    <t>Maldonado</t>
  </si>
  <si>
    <t>Tomás</t>
  </si>
  <si>
    <t>Av Grecia 3348A depto 310</t>
  </si>
  <si>
    <t>ps.gmaldonado@gmail.com</t>
  </si>
  <si>
    <t>190.164.131.93</t>
  </si>
  <si>
    <t>342934234391786597</t>
  </si>
  <si>
    <t>Ovalle Navarrete</t>
  </si>
  <si>
    <t>https://www.jotform.com/uploads/colegiosiria/61755175322657/342934510501363559/certificado valentina.pdf</t>
  </si>
  <si>
    <t>Nido De Condores</t>
  </si>
  <si>
    <t>Navarrete Ferrada</t>
  </si>
  <si>
    <t>Ramon</t>
  </si>
  <si>
    <t>Ovalle Fernandez</t>
  </si>
  <si>
    <t>Av. Los Presidentes #6334</t>
  </si>
  <si>
    <t>magda-2000@hotmail.com</t>
  </si>
  <si>
    <t>190.161.162.105</t>
  </si>
  <si>
    <t>342934510501363559</t>
  </si>
  <si>
    <t>Lois</t>
  </si>
  <si>
    <t>https://www.jotform.com/uploads/colegiosiria/61755175322657/342934510871728597/Certificado de Nacimiento Amanda Lois.pdf</t>
  </si>
  <si>
    <t>Jardín infantil Weftui Montessori</t>
  </si>
  <si>
    <t>Marilén</t>
  </si>
  <si>
    <t>Ignacio Carrera Pinto Dpto 202</t>
  </si>
  <si>
    <t>noemimary@gmail.com</t>
  </si>
  <si>
    <t>186.103.190.178</t>
  </si>
  <si>
    <t>342934510871728597</t>
  </si>
  <si>
    <t>Andrés julián</t>
  </si>
  <si>
    <t>Bravo becerra</t>
  </si>
  <si>
    <t>https://www.jotform.com/uploads/colegiosiria/61755175322657/342934576650451893/julian colegio.pdf</t>
  </si>
  <si>
    <t>Jardin infantil mundo de niños</t>
  </si>
  <si>
    <t>Cindy meliza</t>
  </si>
  <si>
    <t>Becerra saavedra</t>
  </si>
  <si>
    <t>Mario Andrés</t>
  </si>
  <si>
    <t>72220774_</t>
  </si>
  <si>
    <t>José Manuel infante 2307</t>
  </si>
  <si>
    <t>cindymelizabecerra@gmail.com</t>
  </si>
  <si>
    <t>190.20.160.56</t>
  </si>
  <si>
    <t>342934576650451893</t>
  </si>
  <si>
    <t>amanda</t>
  </si>
  <si>
    <t>esquivel</t>
  </si>
  <si>
    <t>https://www.jotform.com/uploads/colegiosiria/61755175322657/342934585221368045/certificado amanda.pdf</t>
  </si>
  <si>
    <t>iluña poreko tañi mapu</t>
  </si>
  <si>
    <t>jocelyn</t>
  </si>
  <si>
    <t>concha</t>
  </si>
  <si>
    <t>av. las torres 5490</t>
  </si>
  <si>
    <t>joce.concha@gmail.com</t>
  </si>
  <si>
    <t>186.10.8.122</t>
  </si>
  <si>
    <t>342934585221368045</t>
  </si>
  <si>
    <t>Vasquez</t>
  </si>
  <si>
    <t>https://www.jotform.com/uploads/colegiosiria/61755175322657/342934599821749724/NAC_G_500127981346_24068701.pdf</t>
  </si>
  <si>
    <t>Escuela de Lenguaje Granjeritos</t>
  </si>
  <si>
    <t>Cristina</t>
  </si>
  <si>
    <t>Ignacio Carrera Pinto</t>
  </si>
  <si>
    <t>cristina.sg.89@gmail.com</t>
  </si>
  <si>
    <t>200.89.68.128</t>
  </si>
  <si>
    <t>342934599821749724</t>
  </si>
  <si>
    <t>Matilde</t>
  </si>
  <si>
    <t>Olivares Perez</t>
  </si>
  <si>
    <t>https://www.jotform.com/uploads/colegiosiria/61755175322657/342934686241514831/NAC_G_500110522516_23713089.pdf</t>
  </si>
  <si>
    <t>Jardin Nuestra Señora de Pompeya</t>
  </si>
  <si>
    <t>Perez Muñoz</t>
  </si>
  <si>
    <t>Olivares Laferte</t>
  </si>
  <si>
    <t>Bombero patricio canto feliu #90, depto 12.</t>
  </si>
  <si>
    <t>josefinasefina@gmail.com</t>
  </si>
  <si>
    <t>186.9.134.142</t>
  </si>
  <si>
    <t>342934686241514831</t>
  </si>
  <si>
    <t>https://www.jotform.com/uploads/colegiosiria/61755175322657/342934808941170888/NAC_G_500127965637_24031316.pdf</t>
  </si>
  <si>
    <t>342934808941170888</t>
  </si>
  <si>
    <t>Facundo</t>
  </si>
  <si>
    <t>https://www.jotform.com/uploads/colegiosiria/61755175322657/342934872646693087/NAC_G_500127982797_24035582.pdf</t>
  </si>
  <si>
    <t>Jardin Nicols, la Reina</t>
  </si>
  <si>
    <t>Carmen</t>
  </si>
  <si>
    <t>Sylva</t>
  </si>
  <si>
    <t>Christian</t>
  </si>
  <si>
    <t>92117573_</t>
  </si>
  <si>
    <t>Irarrazaval 5225 depto 605</t>
  </si>
  <si>
    <t>c.salas@vtr.net</t>
  </si>
  <si>
    <t>190.160.76.46</t>
  </si>
  <si>
    <t>342934872646693087</t>
  </si>
  <si>
    <t>Quintana</t>
  </si>
  <si>
    <t>https://www.jotform.com/uploads/colegiosiria/61755175322657/342934891211397816/NAC_500127980199_23998427.pdf</t>
  </si>
  <si>
    <t>Jardin Iluña Poreko Tañi Mapu</t>
  </si>
  <si>
    <t>Aileen</t>
  </si>
  <si>
    <t>Vera</t>
  </si>
  <si>
    <t>Ramón Toro Ibáñez 5551</t>
  </si>
  <si>
    <t>aileen28@hotmail.cl</t>
  </si>
  <si>
    <t>186.36.108.112</t>
  </si>
  <si>
    <t>342934891211397816</t>
  </si>
  <si>
    <t>https://www.jotform.com/uploads/colegiosiria/61755175322657/342935058021542163/sofia.pdf</t>
  </si>
  <si>
    <t>342935058021542163</t>
  </si>
  <si>
    <t>antonia</t>
  </si>
  <si>
    <t>cabezas baeza</t>
  </si>
  <si>
    <t>https://www.jotform.com/uploads/colegiosiria/61755175322657/342935122790924300/antonia cabezas baeza certificado de matricula.pdf</t>
  </si>
  <si>
    <t>maria angelica</t>
  </si>
  <si>
    <t>baeza gonzalez</t>
  </si>
  <si>
    <t>patricio</t>
  </si>
  <si>
    <t>cabezas diaz</t>
  </si>
  <si>
    <t>pasaje 35 block 1597 departamento 14, villa los jardines</t>
  </si>
  <si>
    <t>macarena_cb@yahoo.es</t>
  </si>
  <si>
    <t>186.105.160.97</t>
  </si>
  <si>
    <t>342935122790924300</t>
  </si>
  <si>
    <t>Ludwig</t>
  </si>
  <si>
    <t>Schweitzer</t>
  </si>
  <si>
    <t>https://www.jotform.com/uploads/colegiosiria/61755175322657/342935489922357761/NAC_G_500127983971_23935557.pdf</t>
  </si>
  <si>
    <t>Escuela de parvulos el aguilucho</t>
  </si>
  <si>
    <t>Noack</t>
  </si>
  <si>
    <t>Nuncio Laghi 5657 depto 406</t>
  </si>
  <si>
    <t>knoack1@gmail.com</t>
  </si>
  <si>
    <t>164.77.255.229</t>
  </si>
  <si>
    <t>342935489922357761</t>
  </si>
  <si>
    <t>Vergara</t>
  </si>
  <si>
    <t>https://www.jotform.com/uploads/colegiosiria/61755175322657/342935704331739513/NAC_G_500127984519_23950731.pdf</t>
  </si>
  <si>
    <t>Jardin infantil antupiren</t>
  </si>
  <si>
    <t>weyler</t>
  </si>
  <si>
    <t>Rio backer 7003</t>
  </si>
  <si>
    <t>graze.wch@gmail.com</t>
  </si>
  <si>
    <t>191.116.52.133</t>
  </si>
  <si>
    <t>342935704331739513</t>
  </si>
  <si>
    <t>Dante</t>
  </si>
  <si>
    <t>Strajilevich Gallardo</t>
  </si>
  <si>
    <t>https://www.jotform.com/uploads/colegiosiria/61755175322657/342935918902226156/certificado de nacimiento Dante.pdf</t>
  </si>
  <si>
    <t>San Francisco de Asis</t>
  </si>
  <si>
    <t>Gallardo</t>
  </si>
  <si>
    <t>Ilich</t>
  </si>
  <si>
    <t>Strajilevich</t>
  </si>
  <si>
    <t>Jose Domingo Cañas 2550, depto 1212</t>
  </si>
  <si>
    <t>ilichsh@hotmail.com</t>
  </si>
  <si>
    <t>191.116.0.209</t>
  </si>
  <si>
    <t>342935918902226156</t>
  </si>
  <si>
    <t>Dreyse Arrue</t>
  </si>
  <si>
    <t>https://www.jotform.com/uploads/colegiosiria/61755175322657/342935981571487335/NAC_G_500127984397_23958827 (1).pdf</t>
  </si>
  <si>
    <t>Chiquilladas</t>
  </si>
  <si>
    <t>Macarena</t>
  </si>
  <si>
    <t>Arrue</t>
  </si>
  <si>
    <t>Fernando</t>
  </si>
  <si>
    <t>Dreyse</t>
  </si>
  <si>
    <t>Los tres antonios 1663</t>
  </si>
  <si>
    <t>fernando.dreyse@gmail.com</t>
  </si>
  <si>
    <t>200.112.12.175</t>
  </si>
  <si>
    <t>342935981571487335</t>
  </si>
  <si>
    <t>https://www.jotform.com/uploads/colegiosiria/61755175322657/342936124601159741/NAC_G_500127986228_24215207.pdf</t>
  </si>
  <si>
    <t>Integra</t>
  </si>
  <si>
    <t>nicole</t>
  </si>
  <si>
    <t>Puebla</t>
  </si>
  <si>
    <t>nicolas</t>
  </si>
  <si>
    <t>Pasaje E 6197</t>
  </si>
  <si>
    <t>nicolpueblac@gmail.com</t>
  </si>
  <si>
    <t>342936124601159741</t>
  </si>
  <si>
    <t>Maite Josefa</t>
  </si>
  <si>
    <t>Cuevas Santoro</t>
  </si>
  <si>
    <t>https://www.jotform.com/uploads/colegiosiria/61755175322657/342936253681533526/NAC_G_500127986439_24140598.pdf</t>
  </si>
  <si>
    <t>Santoro</t>
  </si>
  <si>
    <t>Rodrigo de Araya 4350-B depto 41</t>
  </si>
  <si>
    <t>vrobleros@gmail.com</t>
  </si>
  <si>
    <t>201.214.11.186</t>
  </si>
  <si>
    <t>342936253681533526</t>
  </si>
  <si>
    <t>Ferrari</t>
  </si>
  <si>
    <t>https://www.jotform.com/uploads/colegiosiria/61755175322657/342936548768805712/Paula_Ferrari_24003678.pdf</t>
  </si>
  <si>
    <t>CEDI</t>
  </si>
  <si>
    <t>Doris</t>
  </si>
  <si>
    <t>Palominos</t>
  </si>
  <si>
    <t>Luis Valenzuela Aris 3624</t>
  </si>
  <si>
    <t>jferrari.personal@gmail.com</t>
  </si>
  <si>
    <t>200.14.138.67</t>
  </si>
  <si>
    <t>342936548768805712</t>
  </si>
  <si>
    <t>Hernandez</t>
  </si>
  <si>
    <t>https://www.jotform.com/uploads/colegiosiria/61755175322657/342936700642990700/NAC_G_500127987509_23988654.pdf</t>
  </si>
  <si>
    <t>Jardin infantil Isabel Riquelme</t>
  </si>
  <si>
    <t>mauricio</t>
  </si>
  <si>
    <t>hernandez</t>
  </si>
  <si>
    <t>avenida marathon 2898</t>
  </si>
  <si>
    <t>macarena.g.olave@gmail.com</t>
  </si>
  <si>
    <t>64.76.137.246</t>
  </si>
  <si>
    <t>342936700642990700</t>
  </si>
  <si>
    <t>santiago</t>
  </si>
  <si>
    <t>arratia</t>
  </si>
  <si>
    <t>https://www.jotform.com/uploads/colegiosiria/61755175322657/342936882921213062/NAC_G_500121024935_24214841.pdf</t>
  </si>
  <si>
    <t>valeria</t>
  </si>
  <si>
    <t>henriquez</t>
  </si>
  <si>
    <t>doctor johow 987</t>
  </si>
  <si>
    <t>vpazhenriquez@gmail.com</t>
  </si>
  <si>
    <t>190.160.219.129</t>
  </si>
  <si>
    <t>342936882921213062</t>
  </si>
  <si>
    <t>Piñeira</t>
  </si>
  <si>
    <t>https://www.jotform.com/uploads/colegiosiria/61755175322657/342936908175663932/NAC_G_500127988194_24197861.pdf</t>
  </si>
  <si>
    <t>Reina de la paz, de los SSCC.</t>
  </si>
  <si>
    <t>Yasna</t>
  </si>
  <si>
    <t>Elías</t>
  </si>
  <si>
    <t>Poeta Juan Guzman Cruchaga</t>
  </si>
  <si>
    <t>yasnarivasc@gmail.com</t>
  </si>
  <si>
    <t>181.161.255.71</t>
  </si>
  <si>
    <t>342936908175663932</t>
  </si>
  <si>
    <t>Emylia</t>
  </si>
  <si>
    <t>https://www.jotform.com/uploads/colegiosiria/61755175322657/342937170614329404/certificado nacimiento Emylia.pdf</t>
  </si>
  <si>
    <t>Jardin Infantil Instituto de Salud Publica de Chile (ISP)</t>
  </si>
  <si>
    <t>Esteban</t>
  </si>
  <si>
    <t>Vicuña Mackenna 980 torre 17 depto. 33</t>
  </si>
  <si>
    <t>La Cisterna</t>
  </si>
  <si>
    <t>rj.fc.86@gmail.com</t>
  </si>
  <si>
    <t>179.4.114.16</t>
  </si>
  <si>
    <t>342937170614329404</t>
  </si>
  <si>
    <t>https://www.jotform.com/uploads/colegiosiria/61755175322657/342937281065532027/NAC_G_500127988996_24025474.pdf</t>
  </si>
  <si>
    <t>Escuela Gotita Blue</t>
  </si>
  <si>
    <t>Melany</t>
  </si>
  <si>
    <t>Bravo</t>
  </si>
  <si>
    <t>Pasaje Punitaqui 4146</t>
  </si>
  <si>
    <t>mbravoriquelme1983@gmail.com</t>
  </si>
  <si>
    <t>186.105.135.60</t>
  </si>
  <si>
    <t>342937281065532027</t>
  </si>
  <si>
    <t>https://www.jotform.com/uploads/colegiosiria/61755175322657/342937372802982676/certificado alexander.pdf</t>
  </si>
  <si>
    <t>186.105.155.208</t>
  </si>
  <si>
    <t>342937372802982676</t>
  </si>
  <si>
    <t>martina</t>
  </si>
  <si>
    <t>vergara medina</t>
  </si>
  <si>
    <t>https://www.jotform.com/uploads/colegiosiria/61755175322657/342937392763418906/martina vergara.pdf</t>
  </si>
  <si>
    <t>valle hermoso</t>
  </si>
  <si>
    <t>sandra</t>
  </si>
  <si>
    <t>medina</t>
  </si>
  <si>
    <t>vergara</t>
  </si>
  <si>
    <t>av. las parcelas # 9371 block 9 depto 401</t>
  </si>
  <si>
    <t>evelyn.ureta@colegiopumahue.cl</t>
  </si>
  <si>
    <t>200.3.213.67</t>
  </si>
  <si>
    <t>342937392763418906</t>
  </si>
  <si>
    <t>Efraín</t>
  </si>
  <si>
    <t>Lobos Zuñiga</t>
  </si>
  <si>
    <t>https://www.jotform.com/uploads/colegiosiria/61755175322657/342937730318429533/NAC_G_500127990288_23949503.pdf</t>
  </si>
  <si>
    <t>Jardin Bam Bam</t>
  </si>
  <si>
    <t>Fanny</t>
  </si>
  <si>
    <t>Zuñiga Ampuero</t>
  </si>
  <si>
    <t>Lobos Saldías</t>
  </si>
  <si>
    <t>99384430_</t>
  </si>
  <si>
    <t>Avda Grecia 1355 Dpto 31 B</t>
  </si>
  <si>
    <t>carlos.lobos.saldias@gmail.com</t>
  </si>
  <si>
    <t>186.104.238.13</t>
  </si>
  <si>
    <t>342937730318429533</t>
  </si>
  <si>
    <t>AMANDA EMA</t>
  </si>
  <si>
    <t>FLORES JAQUE</t>
  </si>
  <si>
    <t>https://www.jotform.com/uploads/colegiosiria/61755175322657/342937784931636617/NAC_G_500127990253_24244723.pdf</t>
  </si>
  <si>
    <t>JAQUE LABBÉ</t>
  </si>
  <si>
    <t>SEBASTIAN</t>
  </si>
  <si>
    <t>FLORES PRIETO</t>
  </si>
  <si>
    <t>CAUQUENES 180 DEPTO 48</t>
  </si>
  <si>
    <t>claupatric@gmail.com</t>
  </si>
  <si>
    <t>190.164.14.139</t>
  </si>
  <si>
    <t>342937784931636617</t>
  </si>
  <si>
    <t>Contreras Campos</t>
  </si>
  <si>
    <t>https://www.jotform.com/uploads/colegiosiria/61755175322657/342937811721603466/NAC_G_500127990259_24162408.pdf</t>
  </si>
  <si>
    <t>Tía Pili</t>
  </si>
  <si>
    <t>Campos</t>
  </si>
  <si>
    <t>Cristián</t>
  </si>
  <si>
    <t>Francisco Villagra 80 Casa C</t>
  </si>
  <si>
    <t>ccontrerasf@gmail.com</t>
  </si>
  <si>
    <t>186.105.69.127</t>
  </si>
  <si>
    <t>342937811721603466</t>
  </si>
  <si>
    <t>Lizama Castro</t>
  </si>
  <si>
    <t>https://www.jotform.com/uploads/colegiosiria/61755175322657/342937966611889819/certificado.pdf</t>
  </si>
  <si>
    <t>Deyanira</t>
  </si>
  <si>
    <t>Castro venegas</t>
  </si>
  <si>
    <t>Arturo</t>
  </si>
  <si>
    <t>Lizama Sandoval</t>
  </si>
  <si>
    <t>84459294_</t>
  </si>
  <si>
    <t>Pasaje 6 #01738 villa los sauces</t>
  </si>
  <si>
    <t>puente alto</t>
  </si>
  <si>
    <t>dcastro@ispch.cl</t>
  </si>
  <si>
    <t>342937966611889819</t>
  </si>
  <si>
    <t>Nicolás</t>
  </si>
  <si>
    <t>Serrat</t>
  </si>
  <si>
    <t>https://www.jotform.com/uploads/colegiosiria/61755175322657/342938164471483297/NAC_G_500126608433_24152391.pdf</t>
  </si>
  <si>
    <t>Tiritas de Papel</t>
  </si>
  <si>
    <t>Lacrampette</t>
  </si>
  <si>
    <t>Irarrazaval 5094 Dpto. 143</t>
  </si>
  <si>
    <t>franciscoserrat@yahoo.es</t>
  </si>
  <si>
    <t>186.36.54.174</t>
  </si>
  <si>
    <t>342938164471483297</t>
  </si>
  <si>
    <t>Valentino</t>
  </si>
  <si>
    <t>Velazque Mena</t>
  </si>
  <si>
    <t>https://www.jotform.com/uploads/colegiosiria/61755175322657/342938886741242043/NAC_G_500127989686_24152024.pdf</t>
  </si>
  <si>
    <t>Jardin PequeArte</t>
  </si>
  <si>
    <t>Mena Osoario</t>
  </si>
  <si>
    <t>Velazque Monreal</t>
  </si>
  <si>
    <t>Jorge Monkever 1351</t>
  </si>
  <si>
    <t>jmmena74@yahoo.com</t>
  </si>
  <si>
    <t>200.111.199.147</t>
  </si>
  <si>
    <t>342938886741242043</t>
  </si>
  <si>
    <t>Gaspar</t>
  </si>
  <si>
    <t>Gálvez Castillo</t>
  </si>
  <si>
    <t>https://www.jotform.com/uploads/colegiosiria/61755175322657/342938916013537302/NAC_G_500127992802_24137927.pdf</t>
  </si>
  <si>
    <t>Jardín Infantil Central lo Hermida</t>
  </si>
  <si>
    <t>Melissa</t>
  </si>
  <si>
    <t>Castillo Chaparro</t>
  </si>
  <si>
    <t>Roberto</t>
  </si>
  <si>
    <t>Galvez Serrano</t>
  </si>
  <si>
    <t>pasaje 19 #8759 departamento 32</t>
  </si>
  <si>
    <t>melissacastilloch09@gmail.com</t>
  </si>
  <si>
    <t>201.219.233.10</t>
  </si>
  <si>
    <t>342938916013537302</t>
  </si>
  <si>
    <t>Briones Reinoso</t>
  </si>
  <si>
    <t>https://www.jotform.com/uploads/colegiosiria/61755175322657/342939163571895199/NAC_G_500126865183_24203612.pdf</t>
  </si>
  <si>
    <t>Jardin Sol Naciente</t>
  </si>
  <si>
    <t>Reinoso</t>
  </si>
  <si>
    <t>Briones</t>
  </si>
  <si>
    <t>Calle Once 1626</t>
  </si>
  <si>
    <t>fran12_30@hotmail.com</t>
  </si>
  <si>
    <t>190.160.31.175</t>
  </si>
  <si>
    <t>342939163571895199</t>
  </si>
  <si>
    <t>https://www.jotform.com/uploads/colegiosiria/61755175322657/342939668941608365/NAC_G_500127993625_23990230.pdf</t>
  </si>
  <si>
    <t>Pequelandia</t>
  </si>
  <si>
    <t>Ortúzar 1046-D</t>
  </si>
  <si>
    <t>ximena.soto@gmail.com</t>
  </si>
  <si>
    <t>200.28.247.149</t>
  </si>
  <si>
    <t>342939668941608365</t>
  </si>
  <si>
    <t>Simón</t>
  </si>
  <si>
    <t>https://www.jotform.com/uploads/colegiosiria/61755175322657/342940082932488391/NAC_G_500127996666_23901030.pdf</t>
  </si>
  <si>
    <t>Portal del Valle</t>
  </si>
  <si>
    <t>Chamorro</t>
  </si>
  <si>
    <t>Emanuel</t>
  </si>
  <si>
    <t>San Máximo 02733</t>
  </si>
  <si>
    <t>Puente Alto</t>
  </si>
  <si>
    <t>b.madariaga.ch@gmail.com</t>
  </si>
  <si>
    <t>200.91.9.239</t>
  </si>
  <si>
    <t>342940082932488391</t>
  </si>
  <si>
    <t>PAUL ALONSO</t>
  </si>
  <si>
    <t>SAN MARTIN CASTRO</t>
  </si>
  <si>
    <t>https://www.jotform.com/uploads/colegiosiria/61755175322657/342940463122148351/NAC_G_500127997737_24007328.pdf</t>
  </si>
  <si>
    <t>NICOLE ANDREA</t>
  </si>
  <si>
    <t>CASTRO MUÑOZ</t>
  </si>
  <si>
    <t>PAUL ROBERT</t>
  </si>
  <si>
    <t>SAN MARTIN SANTANDER</t>
  </si>
  <si>
    <t>rodrigo de araya 4981 b Depto 21</t>
  </si>
  <si>
    <t>x.nikii.x@hotmail.com</t>
  </si>
  <si>
    <t>200.28.203.221</t>
  </si>
  <si>
    <t>342940463122148351</t>
  </si>
  <si>
    <t>Lobos</t>
  </si>
  <si>
    <t>https://www.jotform.com/uploads/colegiosiria/61755175322657/342940786101448171/NAC_G_500126865743_23949503.pdf</t>
  </si>
  <si>
    <t>Jardín Bam Bam</t>
  </si>
  <si>
    <t>Zúñiga</t>
  </si>
  <si>
    <t>Avenida Grecia 1355 depto 31B</t>
  </si>
  <si>
    <t>fannyzuiga.a@gmail.com</t>
  </si>
  <si>
    <t>201.219.233.101</t>
  </si>
  <si>
    <t>342940786101448171</t>
  </si>
  <si>
    <t>Julián</t>
  </si>
  <si>
    <t>Gatica</t>
  </si>
  <si>
    <t>https://www.jotform.com/uploads/colegiosiria/61755175322657/342941114001945842/NAC_G_500126576425_23813155.pdf</t>
  </si>
  <si>
    <t>Los Picaflores</t>
  </si>
  <si>
    <t>85393143_</t>
  </si>
  <si>
    <t>Exequiel Fernandez 620 depto 74</t>
  </si>
  <si>
    <t>gatica26@gmail.com</t>
  </si>
  <si>
    <t>342941114001945842</t>
  </si>
  <si>
    <t>dante</t>
  </si>
  <si>
    <t>gaymer</t>
  </si>
  <si>
    <t>https://www.jotform.com/uploads/colegiosiria/61755175322657/342941134012877867/certi.pdf</t>
  </si>
  <si>
    <t>nuestra señora depompeya</t>
  </si>
  <si>
    <t>viviana</t>
  </si>
  <si>
    <t>levio</t>
  </si>
  <si>
    <t>portugal 551</t>
  </si>
  <si>
    <t>santiago centro</t>
  </si>
  <si>
    <t>contactoabsolute@gmail.com</t>
  </si>
  <si>
    <t>201.214.22.210</t>
  </si>
  <si>
    <t>342941134012877867</t>
  </si>
  <si>
    <t>Josefa</t>
  </si>
  <si>
    <t>https://www.jotform.com/uploads/colegiosiria/61755175322657/342941407421953987/Josefa Eltit.pdf</t>
  </si>
  <si>
    <t>Montesori Rayun</t>
  </si>
  <si>
    <t>Monseñor Eyzaguirre 300 dpto 96</t>
  </si>
  <si>
    <t>pamezamorano@hotmail.com</t>
  </si>
  <si>
    <t>186.79.169.124</t>
  </si>
  <si>
    <t>342941407421953987</t>
  </si>
  <si>
    <t>https://www.jotform.com/uploads/colegiosiria/61755175322657/342941472011572742/Acta de nacimiento venezolana legalizada por el consulado de chile.docx</t>
  </si>
  <si>
    <t>jardin infantil my little country</t>
  </si>
  <si>
    <t>monagas</t>
  </si>
  <si>
    <t>pedro</t>
  </si>
  <si>
    <t>calle coventry 951</t>
  </si>
  <si>
    <t>carolinamonagas1902@gmail.com</t>
  </si>
  <si>
    <t>186.105.209.110</t>
  </si>
  <si>
    <t>342941472011572742</t>
  </si>
  <si>
    <t>Pincheira</t>
  </si>
  <si>
    <t>https://www.jotform.com/uploads/colegiosiria/61755175322657/342941615541317671/NAC_G_500128000950_24008217.pdf</t>
  </si>
  <si>
    <t>Maria Alejandra</t>
  </si>
  <si>
    <t>La tirana #3575 Villa los Alerces</t>
  </si>
  <si>
    <t>malejandra_708@hotmail.com</t>
  </si>
  <si>
    <t>186.67.180.145</t>
  </si>
  <si>
    <t>342941615541317671</t>
  </si>
  <si>
    <t>garzo</t>
  </si>
  <si>
    <t>https://www.jotform.com/uploads/colegiosiria/61755175322657/342942058921979004/certificado matricula santiago.pdf</t>
  </si>
  <si>
    <t>mansanilla</t>
  </si>
  <si>
    <t>espinoza</t>
  </si>
  <si>
    <t>pasaje lo plaza 875</t>
  </si>
  <si>
    <t>cem123@gmail.com</t>
  </si>
  <si>
    <t>190.45.200.129</t>
  </si>
  <si>
    <t>342942058921979004</t>
  </si>
  <si>
    <t>Flores donoso</t>
  </si>
  <si>
    <t>https://www.jotform.com/uploads/colegiosiria/61755175322657/342942244735162225/NAC_G_500127963948_24112091.pdf</t>
  </si>
  <si>
    <t>Los enanitos</t>
  </si>
  <si>
    <t>Donoso alvarez</t>
  </si>
  <si>
    <t>Flores paez</t>
  </si>
  <si>
    <t>Los talladores 5640</t>
  </si>
  <si>
    <t>claudidonoso.7@hotmail.com</t>
  </si>
  <si>
    <t>191.125.175.37</t>
  </si>
  <si>
    <t>342942244735162225</t>
  </si>
  <si>
    <t>Herrera</t>
  </si>
  <si>
    <t>https://www.jotform.com/uploads/colegiosiria/61755175322657/342942398021562128/Certificado de nacimiento de Camila Herrera Méndez.pdf</t>
  </si>
  <si>
    <t>Jardín Infantil Carrousel</t>
  </si>
  <si>
    <t>Méndez</t>
  </si>
  <si>
    <t>Pasaje San Gines Sur N° 02926</t>
  </si>
  <si>
    <t>victor.herrera@u.uchile.cl</t>
  </si>
  <si>
    <t>200.89.69.120</t>
  </si>
  <si>
    <t>342942398021562128</t>
  </si>
  <si>
    <t>Vicktoria Emilia</t>
  </si>
  <si>
    <t>Andana Sanchez</t>
  </si>
  <si>
    <t>https://www.jotform.com/uploads/colegiosiria/61755175322657/342942582631635737/NAC_G_500127967087_24088073.pdf</t>
  </si>
  <si>
    <t>luterano</t>
  </si>
  <si>
    <t>Sanchez garcia</t>
  </si>
  <si>
    <t>Erick</t>
  </si>
  <si>
    <t>Andana Cordova</t>
  </si>
  <si>
    <t>calle nueva 1920 bock 8 depto 31</t>
  </si>
  <si>
    <t>constanza.piilar@gmail.com</t>
  </si>
  <si>
    <t>186.105.152.136</t>
  </si>
  <si>
    <t>342942582631635737</t>
  </si>
  <si>
    <t>Evan</t>
  </si>
  <si>
    <t>Albornoz</t>
  </si>
  <si>
    <t>https://www.jotform.com/uploads/colegiosiria/61755175322657/342943755211297336/Certificado nacimiento Evan Albornoz Navarro.pdf</t>
  </si>
  <si>
    <t>carrousel</t>
  </si>
  <si>
    <t>Las Encinas 2801</t>
  </si>
  <si>
    <t>caronavarro@gmail.com</t>
  </si>
  <si>
    <t>190.100.11.112</t>
  </si>
  <si>
    <t>342943755211297336</t>
  </si>
  <si>
    <t>https://www.jotform.com/uploads/colegiosiria/61755175322657/342943903388798566/NAC_G_500128005904_24005659.pdf</t>
  </si>
  <si>
    <t>Walt Disney</t>
  </si>
  <si>
    <t>Arroyo</t>
  </si>
  <si>
    <t>26778388_</t>
  </si>
  <si>
    <t>avenida Perú</t>
  </si>
  <si>
    <t>kevelyn24@hotmail.com</t>
  </si>
  <si>
    <t>200.54.188.3</t>
  </si>
  <si>
    <t>342943903388798566</t>
  </si>
  <si>
    <t>https://www.jotform.com/uploads/colegiosiria/61755175322657/342944946531429913/NAC_G_500127966440_24116623.pdf</t>
  </si>
  <si>
    <t>186.9.133.135</t>
  </si>
  <si>
    <t>342944946531429913</t>
  </si>
  <si>
    <t>javier</t>
  </si>
  <si>
    <t>aguilera</t>
  </si>
  <si>
    <t>https://www.jotform.com/uploads/colegiosiria/61755175322657/342945288412317101/NAC_G_500126304141_23928586.pdf</t>
  </si>
  <si>
    <t>jardin carrousel</t>
  </si>
  <si>
    <t>francisca</t>
  </si>
  <si>
    <t>báez</t>
  </si>
  <si>
    <t>carlos</t>
  </si>
  <si>
    <t>artificio 653w</t>
  </si>
  <si>
    <t>carlos.aguileraa@mayor.cl</t>
  </si>
  <si>
    <t>201.214.217.214</t>
  </si>
  <si>
    <t>342945288412317101</t>
  </si>
  <si>
    <t>Soto Martinez</t>
  </si>
  <si>
    <t>https://www.jotform.com/uploads/colegiosiria/61755175322657/342945421402658124/certificado martin.pdf</t>
  </si>
  <si>
    <t>Nuestras Huellas</t>
  </si>
  <si>
    <t>maria isabel</t>
  </si>
  <si>
    <t>soto</t>
  </si>
  <si>
    <t>Adrian</t>
  </si>
  <si>
    <t>Wagner</t>
  </si>
  <si>
    <t>avenida sucre 1911 depto 92B</t>
  </si>
  <si>
    <t>misabel1973@gmail.com</t>
  </si>
  <si>
    <t>179.9.58.204</t>
  </si>
  <si>
    <t>342945421402658124</t>
  </si>
  <si>
    <t>Colomba</t>
  </si>
  <si>
    <t>Courbis</t>
  </si>
  <si>
    <t>https://www.jotform.com/uploads/colegiosiria/61755175322657/342946610212765864/cert. nacimiento.pdf</t>
  </si>
  <si>
    <t>Marion</t>
  </si>
  <si>
    <t>Julio</t>
  </si>
  <si>
    <t>pasaje elicura 6186</t>
  </si>
  <si>
    <t>mariondiazleiva@gmail.com</t>
  </si>
  <si>
    <t>186.34.229.212</t>
  </si>
  <si>
    <t>342946610212765864</t>
  </si>
  <si>
    <t>https://www.jotform.com/uploads/colegiosiria/61755175322657/342946866829215453/NAC_G_500128010830_24037591.pdf</t>
  </si>
  <si>
    <t>Jardín Notitas de amor</t>
  </si>
  <si>
    <t>Verònica</t>
  </si>
  <si>
    <t>Avda. Vicuña Mackenna 2935, dpto 1107 A</t>
  </si>
  <si>
    <t>veronik18_28@hotmail.com</t>
  </si>
  <si>
    <t>190.153.192.8</t>
  </si>
  <si>
    <t>342946866829215453</t>
  </si>
  <si>
    <t>https://www.jotform.com/uploads/colegiosiria/61755175322657/342947123829532808/NAC_G_500128011142_24037602.pdf</t>
  </si>
  <si>
    <t>Jardin Notitas de amor</t>
  </si>
  <si>
    <t>Verónica</t>
  </si>
  <si>
    <t>342947123829532808</t>
  </si>
  <si>
    <t>merida</t>
  </si>
  <si>
    <t>https://www.jotform.com/uploads/colegiosiria/61755175322657/342947151012176817/CERTIFICADO JM.pdf</t>
  </si>
  <si>
    <t>Cacharito</t>
  </si>
  <si>
    <t>berta</t>
  </si>
  <si>
    <t>rios</t>
  </si>
  <si>
    <t>duble almeyda 3400</t>
  </si>
  <si>
    <t>bertarios@gmail.com</t>
  </si>
  <si>
    <t>190.46.221.210</t>
  </si>
  <si>
    <t>342947151012176817</t>
  </si>
  <si>
    <t>paula</t>
  </si>
  <si>
    <t>https://www.jotform.com/uploads/colegiosiria/61755175322657/342947347012766427/CERTIFICADO PM.pdf</t>
  </si>
  <si>
    <t>342947347012766427</t>
  </si>
  <si>
    <t>https://www.jotform.com/uploads/colegiosiria/61755175322657/342947467012397770/CERTIFICADO JM.pdf</t>
  </si>
  <si>
    <t>342947467012397770</t>
  </si>
  <si>
    <t>https://www.jotform.com/uploads/colegiosiria/61755175322657/342947602741994645/Screenshot_2016-06-27-22-23-53.png</t>
  </si>
  <si>
    <t>Jardin infantil el buen samaritano</t>
  </si>
  <si>
    <t>Gina</t>
  </si>
  <si>
    <t>Carrasco</t>
  </si>
  <si>
    <t>Andrea López 1069</t>
  </si>
  <si>
    <t>ginacarrasco83@gmail.com</t>
  </si>
  <si>
    <t>186.37.202.147</t>
  </si>
  <si>
    <t>342947602741994645</t>
  </si>
  <si>
    <t>https://www.jotform.com/uploads/colegiosiria/61755175322657/342948150779781348/Certificado de Nacimiento Emilia Paz NAC_G_500128013564_23848530.pdf</t>
  </si>
  <si>
    <t>Manzanilla</t>
  </si>
  <si>
    <t>Noemí</t>
  </si>
  <si>
    <t>Los Tres Antonios 868 Block Q Departamento 5</t>
  </si>
  <si>
    <t>jaime.pena.alvarez@gmail.com</t>
  </si>
  <si>
    <t>179.9.149.77</t>
  </si>
  <si>
    <t>342948150779781348</t>
  </si>
  <si>
    <t>mailen</t>
  </si>
  <si>
    <t>leal oyarce</t>
  </si>
  <si>
    <t>https://www.jotform.com/uploads/colegiosiria/61755175322657/342948185781561757/NAC_G_500128012531_23986557.pdf</t>
  </si>
  <si>
    <t>nuevo mundo</t>
  </si>
  <si>
    <t>oyarce valencia</t>
  </si>
  <si>
    <t>boris</t>
  </si>
  <si>
    <t>leal vergara</t>
  </si>
  <si>
    <t>calle 141 casa 1038</t>
  </si>
  <si>
    <t>claudia.oyarce.86@gmail.com</t>
  </si>
  <si>
    <t>186.105.178.187</t>
  </si>
  <si>
    <t>342948185781561757</t>
  </si>
  <si>
    <t>facundo</t>
  </si>
  <si>
    <t>troncoso</t>
  </si>
  <si>
    <t>https://www.jotform.com/uploads/colegiosiria/61755175322657/342948481032886839/NAC_G_500128011579_24217884.pdf</t>
  </si>
  <si>
    <t>colegio Alicante</t>
  </si>
  <si>
    <t>099543220</t>
  </si>
  <si>
    <t>San eugenio #1065 deptp 72d</t>
  </si>
  <si>
    <t>coni.mella@hotmail.com</t>
  </si>
  <si>
    <t>200.104.171.230</t>
  </si>
  <si>
    <t>342948481032886839</t>
  </si>
  <si>
    <t>Berenguela</t>
  </si>
  <si>
    <t>https://www.jotform.com/uploads/colegiosiria/61755175322657/342948803283357816/NAC_G_500128014819_24011583.pdf</t>
  </si>
  <si>
    <t>Fidias 1185 Blok 70 departamento 211</t>
  </si>
  <si>
    <t>mery.herrera.rojas@gmail.com</t>
  </si>
  <si>
    <t>342948803283357816</t>
  </si>
  <si>
    <t>Donoso</t>
  </si>
  <si>
    <t>https://www.jotform.com/uploads/colegiosiria/61755175322657/342948805711644871/NAC_500128014879_24045157.pdf</t>
  </si>
  <si>
    <t>Avila</t>
  </si>
  <si>
    <t>Doctor Johow 515. Dpto 23</t>
  </si>
  <si>
    <t>jose.donoso@masser.cl</t>
  </si>
  <si>
    <t>181.161.241.117</t>
  </si>
  <si>
    <t>342948805711644871</t>
  </si>
  <si>
    <t>Fernández canales</t>
  </si>
  <si>
    <t>https://www.jotform.com/uploads/colegiosiria/61755175322657/342948895391148642/NAC_500128014254_24120225.pdf</t>
  </si>
  <si>
    <t>Canales</t>
  </si>
  <si>
    <t>Moisés yunis 2942</t>
  </si>
  <si>
    <t>camilacanalesib@gmail.com</t>
  </si>
  <si>
    <t>201.219.233.193</t>
  </si>
  <si>
    <t>342948895391148642</t>
  </si>
  <si>
    <t>Matilda</t>
  </si>
  <si>
    <t>Sáenz Flores</t>
  </si>
  <si>
    <t>https://www.jotform.com/uploads/colegiosiria/61755175322657/342949000281877214/NAC_G_500128015388_24151162.pdf</t>
  </si>
  <si>
    <t>Aylen</t>
  </si>
  <si>
    <t>Sebastián</t>
  </si>
  <si>
    <t>Sáenz</t>
  </si>
  <si>
    <t>93694772_</t>
  </si>
  <si>
    <t>Duble Almeyda 1960 dpto 402</t>
  </si>
  <si>
    <t>aylenfloresbelso@gmail.com</t>
  </si>
  <si>
    <t>200.68.31.82</t>
  </si>
  <si>
    <t>342949000281877214</t>
  </si>
  <si>
    <t>Duran Araneda</t>
  </si>
  <si>
    <t>https://www.jotform.com/uploads/colegiosiria/61755175322657/342949140632333951/NAC_G_500128015337_24040923.pdf</t>
  </si>
  <si>
    <t>Pinpilin</t>
  </si>
  <si>
    <t>Araneda</t>
  </si>
  <si>
    <t>Las brumas 5140</t>
  </si>
  <si>
    <t>carolina.araneda.l@gmail.com</t>
  </si>
  <si>
    <t>186.105.208.236</t>
  </si>
  <si>
    <t>342949140632333951</t>
  </si>
  <si>
    <t>Hernández canales</t>
  </si>
  <si>
    <t>https://www.jotform.com/uploads/colegiosiria/61755175322657/342949216391406169/NAC_500128014254_24120225.pdf</t>
  </si>
  <si>
    <t>342949216391406169</t>
  </si>
  <si>
    <t>Thomas</t>
  </si>
  <si>
    <t>Tudela vargas</t>
  </si>
  <si>
    <t>https://www.jotform.com/uploads/colegiosiria/61755175322657/342949283791706273/NAC_G_500128014908_24029374.pdf</t>
  </si>
  <si>
    <t>Jardin Las tias</t>
  </si>
  <si>
    <t>Vargas amaya</t>
  </si>
  <si>
    <t>Jean</t>
  </si>
  <si>
    <t>Tudela araya</t>
  </si>
  <si>
    <t>Pasaje 1 2347</t>
  </si>
  <si>
    <t>natita.vargas.2014@gmail.com</t>
  </si>
  <si>
    <t>186.105.131.97</t>
  </si>
  <si>
    <t>342949283791706273</t>
  </si>
  <si>
    <t>Lavandero</t>
  </si>
  <si>
    <t>https://www.jotform.com/uploads/colegiosiria/61755175322657/342949372202613599/NAC_G_500128015919_23940798.pdf</t>
  </si>
  <si>
    <t>Ulloa</t>
  </si>
  <si>
    <t>El membrillar 5470</t>
  </si>
  <si>
    <t>jorge.lavandero@gmail.com</t>
  </si>
  <si>
    <t>201.215.96.202</t>
  </si>
  <si>
    <t>342949372202613599</t>
  </si>
  <si>
    <t>Dominguez</t>
  </si>
  <si>
    <t>https://www.jotform.com/uploads/colegiosiria/61755175322657/342949797801228027/Cert. Gaspar.pdf</t>
  </si>
  <si>
    <t>Paola</t>
  </si>
  <si>
    <t>Castillo</t>
  </si>
  <si>
    <t>Olmue 4275</t>
  </si>
  <si>
    <t>rodrigo.dominguezl@hotmail.com</t>
  </si>
  <si>
    <t>200.120.64.108</t>
  </si>
  <si>
    <t>342949797801228027</t>
  </si>
  <si>
    <t>https://www.jotform.com/uploads/colegiosiria/61755175322657/342949879971217840/NAC_G_500127974144_23933851.pdf</t>
  </si>
  <si>
    <t>201.219.233.179</t>
  </si>
  <si>
    <t>342949879971217840</t>
  </si>
  <si>
    <t>https://www.jotform.com/uploads/colegiosiria/61755175322657/342949905791131224/NAC_G_500128014908_24029374.pdf</t>
  </si>
  <si>
    <t>342949905791131224</t>
  </si>
  <si>
    <t>https://www.jotform.com/uploads/colegiosiria/61755175322657/342950576110846866/C.N. Luis Felipe Fernandez Arteaga.pdf</t>
  </si>
  <si>
    <t>Anumrayen</t>
  </si>
  <si>
    <t>Arteaga</t>
  </si>
  <si>
    <t>Crescente Errazuriz 401, Depto 812</t>
  </si>
  <si>
    <t>ingcom.lfernandezg@gmail.com</t>
  </si>
  <si>
    <t>163.247.50.11</t>
  </si>
  <si>
    <t>342950576110846866</t>
  </si>
  <si>
    <t>Ilezencko</t>
  </si>
  <si>
    <t>https://www.jotform.com/uploads/colegiosiria/61755175322657/342950802364517361/certificado nacimiento Adrian.pdf</t>
  </si>
  <si>
    <t>Caramelos de Luz</t>
  </si>
  <si>
    <t>Marianelly</t>
  </si>
  <si>
    <t>Gil Mora</t>
  </si>
  <si>
    <t>Ilya Jose</t>
  </si>
  <si>
    <t>Ilezencko Rios</t>
  </si>
  <si>
    <t>85537101_</t>
  </si>
  <si>
    <t>Irarrazaval 5150</t>
  </si>
  <si>
    <t>marigilya.gil@gmail.com</t>
  </si>
  <si>
    <t>190.160.44.63</t>
  </si>
  <si>
    <t>342950802364517361</t>
  </si>
  <si>
    <t>Murillo</t>
  </si>
  <si>
    <t>https://www.jotform.com/uploads/colegiosiria/61755175322657/342952233422840894/Felipe Murillo.pdf</t>
  </si>
  <si>
    <t>Pequeño Mundo</t>
  </si>
  <si>
    <t>Mar Báltico 5428</t>
  </si>
  <si>
    <t>aleverag@hotmail.com</t>
  </si>
  <si>
    <t>190.161.33.224</t>
  </si>
  <si>
    <t>342952233422840894</t>
  </si>
  <si>
    <t>https://www.jotform.com/uploads/colegiosiria/61755175322657/342952309141438411/NAC_G_500128015337_24040923.pdf</t>
  </si>
  <si>
    <t>201.220.244.141</t>
  </si>
  <si>
    <t>342952309141438411</t>
  </si>
  <si>
    <t>maximiliano</t>
  </si>
  <si>
    <t>carrasco</t>
  </si>
  <si>
    <t>https://www.jotform.com/uploads/colegiosiria/61755175322657/342953026251312900/NAC_G_500128022430_24084773 (1).pdf</t>
  </si>
  <si>
    <t>maravilloso</t>
  </si>
  <si>
    <t>grisel</t>
  </si>
  <si>
    <t>riquelme</t>
  </si>
  <si>
    <t>ignacio carrera pinto block 114-A departamento 204</t>
  </si>
  <si>
    <t>nikitagrisel@gmail.com</t>
  </si>
  <si>
    <t>186.34.132.152</t>
  </si>
  <si>
    <t>342953026251312900</t>
  </si>
  <si>
    <t>Ignacia</t>
  </si>
  <si>
    <t>Cayuqueo</t>
  </si>
  <si>
    <t>https://www.jotform.com/uploads/colegiosiria/61755175322657/342953131302932543/Cert. Nacimiento.pdf</t>
  </si>
  <si>
    <t>Antupiren</t>
  </si>
  <si>
    <t>99989481_</t>
  </si>
  <si>
    <t>Av. Providencia 2411 depto. 33</t>
  </si>
  <si>
    <t>paula.fpp@gmail.com</t>
  </si>
  <si>
    <t>200.11.71.203</t>
  </si>
  <si>
    <t>342953131302932543</t>
  </si>
  <si>
    <t>Anais</t>
  </si>
  <si>
    <t>https://www.jotform.com/uploads/colegiosiria/61755175322657/342953207888891262/NAC_G_500128022936_23744015.pdf</t>
  </si>
  <si>
    <t>Valle del Sol</t>
  </si>
  <si>
    <t>Paysandú #4356</t>
  </si>
  <si>
    <t>karinamunozolguin@gmail.com</t>
  </si>
  <si>
    <t>200.89.68.88</t>
  </si>
  <si>
    <t>342953207888891262</t>
  </si>
  <si>
    <t>Matus</t>
  </si>
  <si>
    <t>https://www.jotform.com/uploads/colegiosiria/61755175322657/342953574911338009/Certificado de nacimiento.pdf</t>
  </si>
  <si>
    <t>CMDS Jardín infantil Manzanilla</t>
  </si>
  <si>
    <t>Edith</t>
  </si>
  <si>
    <t>Mendoza</t>
  </si>
  <si>
    <t>Av.Grecia 1589 Dpto 34</t>
  </si>
  <si>
    <t>muriel_mendoza@hotmail.com</t>
  </si>
  <si>
    <t>181.75.45.119</t>
  </si>
  <si>
    <t>342953574911338009</t>
  </si>
  <si>
    <t>Martin Vicente</t>
  </si>
  <si>
    <t>Contreras Cárdenas</t>
  </si>
  <si>
    <t>https://www.jotform.com/uploads/colegiosiria/61755175322657/342953867328426352/certificado nacimiento Martin Contreras.pdf</t>
  </si>
  <si>
    <t>El Alerce</t>
  </si>
  <si>
    <t>Judith</t>
  </si>
  <si>
    <t>Cárdenas</t>
  </si>
  <si>
    <t>Iván</t>
  </si>
  <si>
    <t>Av. Echeñique 5420</t>
  </si>
  <si>
    <t>judith@awood.cl</t>
  </si>
  <si>
    <t>190.46.208.23</t>
  </si>
  <si>
    <t>342953867328426352</t>
  </si>
  <si>
    <t>Montoya</t>
  </si>
  <si>
    <t>https://www.jotform.com/uploads/colegiosiria/61755175322657/342955006352113200/NAC_G_500128026922_24155239.pdf</t>
  </si>
  <si>
    <t>95373255_</t>
  </si>
  <si>
    <t>pasaje brown sur 2333</t>
  </si>
  <si>
    <t>nicolmarconi@hotmail.com</t>
  </si>
  <si>
    <t>186.105.202.253</t>
  </si>
  <si>
    <t>342955006352113200</t>
  </si>
  <si>
    <t>quiroz</t>
  </si>
  <si>
    <t>https://www.jotform.com/uploads/colegiosiria/61755175322657/342956746591679763/NAC_G_500128031059_24268718.pdf</t>
  </si>
  <si>
    <t>El buen samaritano</t>
  </si>
  <si>
    <t>varas</t>
  </si>
  <si>
    <t>calle 12 A #1159</t>
  </si>
  <si>
    <t>squirozarias@gmail.com</t>
  </si>
  <si>
    <t>186.105.133.195</t>
  </si>
  <si>
    <t>342956746591679763</t>
  </si>
  <si>
    <t>vALENTINA</t>
  </si>
  <si>
    <t>DIAZ</t>
  </si>
  <si>
    <t>https://www.jotform.com/uploads/colegiosiria/61755175322657/342957501601325331/NAC_G_500125059753_24033234.pdf</t>
  </si>
  <si>
    <t>IL GIARDINO</t>
  </si>
  <si>
    <t>KARIN</t>
  </si>
  <si>
    <t>ARANCIBIA</t>
  </si>
  <si>
    <t>PABLO</t>
  </si>
  <si>
    <t>MONSEÑOR EDWARDS 607</t>
  </si>
  <si>
    <t>KARANCIB@HOTMAIL.COM</t>
  </si>
  <si>
    <t>Muy satisfecho</t>
  </si>
  <si>
    <t>200.68.32.106</t>
  </si>
  <si>
    <t>342957501601325331</t>
  </si>
  <si>
    <t>BALTHASAR</t>
  </si>
  <si>
    <t>MARTINEZ</t>
  </si>
  <si>
    <t>https://www.jotform.com/uploads/colegiosiria/61755175322657/342957880270415388/CERTIF MATRIC BALTI.pdf</t>
  </si>
  <si>
    <t>MANZANILLA</t>
  </si>
  <si>
    <t>ELFRIDE</t>
  </si>
  <si>
    <t>DEICHLER</t>
  </si>
  <si>
    <t>SOCRATES 1150 DEPTO 401 VILLA OLIMPICA</t>
  </si>
  <si>
    <t>ÑUÑOZ</t>
  </si>
  <si>
    <t>elfrideichler@gmail.com</t>
  </si>
  <si>
    <t>Satisfecho</t>
  </si>
  <si>
    <t>200.14.107.2</t>
  </si>
  <si>
    <t>342957880270415388</t>
  </si>
  <si>
    <t>https://www.jotform.com/uploads/colegiosiria/61755175322657/342958057991463750/Cert_nac_Paula.pdf</t>
  </si>
  <si>
    <t>Mopoza</t>
  </si>
  <si>
    <t>Paúl</t>
  </si>
  <si>
    <t>Quirihue 18 departamento 32</t>
  </si>
  <si>
    <t>paul.emilio.flores@gmail.com</t>
  </si>
  <si>
    <t>190.20.151.199</t>
  </si>
  <si>
    <t>342958057991463750</t>
  </si>
  <si>
    <t>LUANA</t>
  </si>
  <si>
    <t>DE MEDEIROS</t>
  </si>
  <si>
    <t>https://www.jotform.com/uploads/colegiosiria/61755175322657/342958644001872737/certificado luana.pdf</t>
  </si>
  <si>
    <t>LITTLE FRIENDS</t>
  </si>
  <si>
    <t>JORQUERA</t>
  </si>
  <si>
    <t>SAN EUGENIO 155 DEPTO 1709</t>
  </si>
  <si>
    <t>NUNOA</t>
  </si>
  <si>
    <t>ejorquera@disal.cl</t>
  </si>
  <si>
    <t>200.54.113.100</t>
  </si>
  <si>
    <t>342958644001872737</t>
  </si>
  <si>
    <t>https://www.jotform.com/uploads/colegiosiria/61755175322657/342958927070462827/NAC_G_500128035635_24005221.pdfagustin.pdf</t>
  </si>
  <si>
    <t>Rayito de luz</t>
  </si>
  <si>
    <t>Susana</t>
  </si>
  <si>
    <t>Mardones</t>
  </si>
  <si>
    <t>Juan Eduardo</t>
  </si>
  <si>
    <t>peninsula #2002</t>
  </si>
  <si>
    <t>jedlopez@falabella.cl</t>
  </si>
  <si>
    <t>342958927070462827</t>
  </si>
  <si>
    <t>Varinia</t>
  </si>
  <si>
    <t>https://www.jotform.com/uploads/colegiosiria/61755175322657/342959224045873131/NAC_G_500128036281_24081496.pdf</t>
  </si>
  <si>
    <t>SALA CUNA Y JARDÍN BELÉN</t>
  </si>
  <si>
    <t>Guerra</t>
  </si>
  <si>
    <t>Los Aliaga 5615</t>
  </si>
  <si>
    <t>ingrid.guerra@gmail.com</t>
  </si>
  <si>
    <t>186.36.55.40</t>
  </si>
  <si>
    <t>342959224045873131</t>
  </si>
  <si>
    <t>Trímboli</t>
  </si>
  <si>
    <t>https://www.jotform.com/uploads/colegiosiria/61755175322657/342960231069579520/Certificado de nacimiento Rafa.pdf</t>
  </si>
  <si>
    <t>Colegio Francisco de Miranda</t>
  </si>
  <si>
    <t>VALERIA</t>
  </si>
  <si>
    <t>JOSE</t>
  </si>
  <si>
    <t>TRÍMBOLI</t>
  </si>
  <si>
    <t>ALCALDE JORGE MONCKEBERG 1280 DPTO 34</t>
  </si>
  <si>
    <t>valeria.carrenio@gmail.com</t>
  </si>
  <si>
    <t>186.105.229.60</t>
  </si>
  <si>
    <t>342960231069579520</t>
  </si>
  <si>
    <t>Aaron</t>
  </si>
  <si>
    <t>Labra</t>
  </si>
  <si>
    <t>https://www.jotform.com/uploads/colegiosiria/61755175322657/342960500212189651/cert. nac.pdf</t>
  </si>
  <si>
    <t>montahue</t>
  </si>
  <si>
    <t>deyanira</t>
  </si>
  <si>
    <t>serpa</t>
  </si>
  <si>
    <t>fabian</t>
  </si>
  <si>
    <t>labra</t>
  </si>
  <si>
    <t>los mtriceros 6305</t>
  </si>
  <si>
    <t>mariondiazleiva@hotmail.com</t>
  </si>
  <si>
    <t>342960500212189651</t>
  </si>
  <si>
    <t>https://www.jotform.com/uploads/colegiosiria/61755175322657/342961521070638559/NAC_G_500127978123_24157572.pdfValentina.pdf</t>
  </si>
  <si>
    <t>342961521070638559</t>
  </si>
  <si>
    <t>Shuwei</t>
  </si>
  <si>
    <t>Chuang</t>
  </si>
  <si>
    <t>https://www.jotform.com/uploads/colegiosiria/61755175322657/342961701243586993/Certificado de nacimiento Shuwie Chuang.pdf</t>
  </si>
  <si>
    <t>Jardin Infantil Mi Rincon</t>
  </si>
  <si>
    <t>ChiaChing</t>
  </si>
  <si>
    <t>Chang</t>
  </si>
  <si>
    <t>ShanHsueh</t>
  </si>
  <si>
    <t>Cauquenes 123</t>
  </si>
  <si>
    <t>Ñuños</t>
  </si>
  <si>
    <t>luzchang2008@gmail.com</t>
  </si>
  <si>
    <t>163.247.63.42</t>
  </si>
  <si>
    <t>342961701243586993</t>
  </si>
  <si>
    <t>https://www.jotform.com/uploads/colegiosiria/61755175322657/342961720077244009/NAC_G_500127974300_24073639.pdf</t>
  </si>
  <si>
    <t>342961720077244009</t>
  </si>
  <si>
    <t>https://www.jotform.com/uploads/colegiosiria/61755175322657/342964786673489942/certificado nacimiento sofia.pdf</t>
  </si>
  <si>
    <t>Garay</t>
  </si>
  <si>
    <t>Robinson</t>
  </si>
  <si>
    <t>calle dos #1834</t>
  </si>
  <si>
    <t>mary.1834@gmail.com</t>
  </si>
  <si>
    <t>179.9.163.76</t>
  </si>
  <si>
    <t>342964786673489942</t>
  </si>
  <si>
    <t>https://www.jotform.com/uploads/colegiosiria/61755175322657/342965630632703249/NAC_G_500128015337_24040923.pdf</t>
  </si>
  <si>
    <t>342965630632703249</t>
  </si>
  <si>
    <t>renata</t>
  </si>
  <si>
    <t>lopez</t>
  </si>
  <si>
    <t>https://www.jotform.com/uploads/colegiosiria/61755175322657/342966617487797943/NAC_G_500128044951_24160664.pdf</t>
  </si>
  <si>
    <t>naranjitas</t>
  </si>
  <si>
    <t>tatiana</t>
  </si>
  <si>
    <t>draipan</t>
  </si>
  <si>
    <t>guillermo</t>
  </si>
  <si>
    <t>81400462_</t>
  </si>
  <si>
    <t>lo encalada 1961 b depto 42</t>
  </si>
  <si>
    <t>tatiana.draipan@gmail.com</t>
  </si>
  <si>
    <t>Algo Satisfecho</t>
  </si>
  <si>
    <t>179.9.187.84</t>
  </si>
  <si>
    <t>342966617487797943</t>
  </si>
  <si>
    <t>Colicheo</t>
  </si>
  <si>
    <t>https://www.jotform.com/uploads/colegiosiria/61755175322657/342968879092580086/NAC_G_500128046207_24123750.pdf</t>
  </si>
  <si>
    <t>Reina de la Paz</t>
  </si>
  <si>
    <t>Marinao</t>
  </si>
  <si>
    <t>Luis Galdames 1902</t>
  </si>
  <si>
    <t>pemv@hotmail.es</t>
  </si>
  <si>
    <t>190.162.102.90</t>
  </si>
  <si>
    <t>342968879092580086</t>
  </si>
  <si>
    <t>tomas</t>
  </si>
  <si>
    <t>https://www.jotform.com/uploads/colegiosiria/61755175322657/342969736072452380/NAC_G_500128046712_23969126.pdf</t>
  </si>
  <si>
    <t>renacer</t>
  </si>
  <si>
    <t>carol</t>
  </si>
  <si>
    <t>lastra</t>
  </si>
  <si>
    <t>jeison</t>
  </si>
  <si>
    <t>armando pesantes 3950</t>
  </si>
  <si>
    <t>carollastracastro@gmail.com</t>
  </si>
  <si>
    <t>181.161.202.70</t>
  </si>
  <si>
    <t>342969736072452380</t>
  </si>
  <si>
    <t>Martín</t>
  </si>
  <si>
    <t>Serrano</t>
  </si>
  <si>
    <t>https://www.jotform.com/uploads/colegiosiria/61755175322657/342970806201324565/NAC_G_500126213043_24035107.pdf</t>
  </si>
  <si>
    <t>Capitán Ignacio Carrera Pinto 141b depto 302</t>
  </si>
  <si>
    <t>caro.pena.gomez@gmail.com</t>
  </si>
  <si>
    <t>186.105.158.102</t>
  </si>
  <si>
    <t>342970806201324565</t>
  </si>
  <si>
    <t>Toro Leiva</t>
  </si>
  <si>
    <t>https://www.jotform.com/uploads/colegiosiria/61755175322657/342970937491260205/NAC_MATILDA.pdf</t>
  </si>
  <si>
    <t>Mi Infancia</t>
  </si>
  <si>
    <t>Sandra</t>
  </si>
  <si>
    <t>Leiva Pino</t>
  </si>
  <si>
    <t>Toro Cruciani</t>
  </si>
  <si>
    <t>Seminario 883 depto C</t>
  </si>
  <si>
    <t>leivapinosandra@yahoo.es</t>
  </si>
  <si>
    <t>190.20.159.194</t>
  </si>
  <si>
    <t>342970937491260205</t>
  </si>
  <si>
    <t>Celis</t>
  </si>
  <si>
    <t>https://www.jotform.com/uploads/colegiosiria/61755175322657/342971533726302633/Partida de Nacimiento Luis Adrián Celis Briceño.pdf</t>
  </si>
  <si>
    <t>C.E.I.P. Emilio Crespo I.</t>
  </si>
  <si>
    <t>Marié</t>
  </si>
  <si>
    <t>Briceño</t>
  </si>
  <si>
    <t>Dublé Almeyda 1617, Departamento 103C</t>
  </si>
  <si>
    <t>maybeadriana@gmail.com</t>
  </si>
  <si>
    <t>190.44.146.27</t>
  </si>
  <si>
    <t>342971533726302633</t>
  </si>
  <si>
    <t>Mateo Ignacio</t>
  </si>
  <si>
    <t>Santander Maulen</t>
  </si>
  <si>
    <t>https://www.jotform.com/uploads/colegiosiria/61755175322657/342971990152563090/C. Nacimiento Mateo.pdf</t>
  </si>
  <si>
    <t>Mio sole</t>
  </si>
  <si>
    <t>Romina Andrea</t>
  </si>
  <si>
    <t>Maulen Lagos</t>
  </si>
  <si>
    <t>Luis Alberto</t>
  </si>
  <si>
    <t>Santander Hernandez</t>
  </si>
  <si>
    <t>Vicuña Mackenna 1725 departamento 2110 torre B</t>
  </si>
  <si>
    <t>Santiago centro</t>
  </si>
  <si>
    <t>luis.santanderh@gmail.com</t>
  </si>
  <si>
    <t>191.116.66.251</t>
  </si>
  <si>
    <t>342971990152563090</t>
  </si>
  <si>
    <t>Renata</t>
  </si>
  <si>
    <t>https://www.jotform.com/uploads/colegiosiria/61755175322657/342972293502816314/IMG_20160628_211456.jpg</t>
  </si>
  <si>
    <t>Lican ray</t>
  </si>
  <si>
    <t>Ruz</t>
  </si>
  <si>
    <t>Alvaro</t>
  </si>
  <si>
    <t>Quivolgo 1812</t>
  </si>
  <si>
    <t>bonita_tamy17@hotmail.com</t>
  </si>
  <si>
    <t>201.219.233.205</t>
  </si>
  <si>
    <t>342972293502816314</t>
  </si>
  <si>
    <t>Lina</t>
  </si>
  <si>
    <t>Backlund</t>
  </si>
  <si>
    <t>https://www.jotform.com/uploads/colegiosiria/61755175322657/342972438882785979/certificado de nacimiento Lina ultimo .pdf</t>
  </si>
  <si>
    <t>Ceintrale</t>
  </si>
  <si>
    <t>Lennart</t>
  </si>
  <si>
    <t>enrique richard 3393</t>
  </si>
  <si>
    <t>lindalpla20@gmail.com</t>
  </si>
  <si>
    <t>200.83.42.88</t>
  </si>
  <si>
    <t>342972438882785979</t>
  </si>
  <si>
    <t>https://www.jotform.com/uploads/colegiosiria/61755175322657/342972581502566589/IMG_20160628_211456.jpg</t>
  </si>
  <si>
    <t>342972581502566589</t>
  </si>
  <si>
    <t>Aguirre</t>
  </si>
  <si>
    <t>https://www.jotform.com/uploads/colegiosiria/61755175322657/342974195071940844/certificado Sofia matricula.pdf</t>
  </si>
  <si>
    <t>Nicols</t>
  </si>
  <si>
    <t>Jeanette</t>
  </si>
  <si>
    <t>Pla</t>
  </si>
  <si>
    <t>Avenida Tobalaba 7401</t>
  </si>
  <si>
    <t>342974195071940844</t>
  </si>
  <si>
    <t>JOSEFINA</t>
  </si>
  <si>
    <t>RIQUELME</t>
  </si>
  <si>
    <t>https://www.jotform.com/uploads/colegiosiria/61755175322657/342974584152516314/NAC_G_500128049102_24072269josefina.pdf</t>
  </si>
  <si>
    <t>TIA PILI</t>
  </si>
  <si>
    <t>LILLO</t>
  </si>
  <si>
    <t>RODRIGO</t>
  </si>
  <si>
    <t>AVENIDA IRARRAZAVAL #5091 DEPTO 2004</t>
  </si>
  <si>
    <t>ENFJEFIPE@INTEGRAMEDICA.CL</t>
  </si>
  <si>
    <t>190.161.30.251</t>
  </si>
  <si>
    <t>342974584152516314</t>
  </si>
  <si>
    <t>https://www.jotform.com/uploads/colegiosiria/61755175322657/342974725035254847/NAC_G_500127976572_24102188.pdf</t>
  </si>
  <si>
    <t>342974725035254847</t>
  </si>
  <si>
    <t>AMBAR</t>
  </si>
  <si>
    <t>MEDEL MOORE</t>
  </si>
  <si>
    <t>https://www.jotform.com/uploads/colegiosiria/61755175322657/342975664734301813/NAC_G_500128050297_24023243.pdf</t>
  </si>
  <si>
    <t>CENTRO EDUCATIVO NUEVO MUNDO</t>
  </si>
  <si>
    <t>SANDRA</t>
  </si>
  <si>
    <t>MOORE</t>
  </si>
  <si>
    <t>MEDEL</t>
  </si>
  <si>
    <t>GUILLERMO MANN 2560 CASA G</t>
  </si>
  <si>
    <t>emirandaluna@yahoo.es</t>
  </si>
  <si>
    <t>190.209.4.37</t>
  </si>
  <si>
    <t>342975664734301813</t>
  </si>
  <si>
    <t>Mia</t>
  </si>
  <si>
    <t>Santana</t>
  </si>
  <si>
    <t>https://www.jotform.com/uploads/colegiosiria/61755175322657/342976762171375878/certif nac.pdf</t>
  </si>
  <si>
    <t>Jardin Infantil San Benito</t>
  </si>
  <si>
    <t>Roman</t>
  </si>
  <si>
    <t>Dan</t>
  </si>
  <si>
    <t>General Bustamante 1015</t>
  </si>
  <si>
    <t>marcyromanb@gmail.com</t>
  </si>
  <si>
    <t>201.214.85.171</t>
  </si>
  <si>
    <t>342976762171375878</t>
  </si>
  <si>
    <t>https://www.jotform.com/uploads/colegiosiria/61755175322657/342977013171245253/Certif. Nac. Seba.pdf</t>
  </si>
  <si>
    <t>342977013171245253</t>
  </si>
  <si>
    <t>Calderon Umaña</t>
  </si>
  <si>
    <t>https://www.jotform.com/uploads/colegiosiria/61755175322657/342977613921340172/NAC_G_500128051101_24128917.pdf</t>
  </si>
  <si>
    <t>Nido de Condores</t>
  </si>
  <si>
    <t>Umaña Gutierrez</t>
  </si>
  <si>
    <t>Calderon Manque</t>
  </si>
  <si>
    <t>calle 133 nro 6649</t>
  </si>
  <si>
    <t>ingridpamel@hotmail.com</t>
  </si>
  <si>
    <t>186.105.221.129</t>
  </si>
  <si>
    <t>342977613921340172</t>
  </si>
  <si>
    <t>Thomás</t>
  </si>
  <si>
    <t>Nallar Inostroza</t>
  </si>
  <si>
    <t>https://www.jotform.com/uploads/colegiosiria/61755175322657/342979358022630031/cetificado nacimiento Thomas.pdf</t>
  </si>
  <si>
    <t>Jardin Infantil Isabel Riquelme</t>
  </si>
  <si>
    <t>Norma</t>
  </si>
  <si>
    <t>Inostroza Barahona</t>
  </si>
  <si>
    <t>Cesar</t>
  </si>
  <si>
    <t>Nallar Hernandez</t>
  </si>
  <si>
    <t>Los jazmines 1666 Dpto 3</t>
  </si>
  <si>
    <t>n.inostroza.barahona@hotmail.com</t>
  </si>
  <si>
    <t>201.214.216.220</t>
  </si>
  <si>
    <t>342979358022630031</t>
  </si>
  <si>
    <t>Maluenda</t>
  </si>
  <si>
    <t>https://www.jotform.com/uploads/colegiosiria/61755175322657/342981722520123479/NAC_G_500064852093_24209926.pdf</t>
  </si>
  <si>
    <t>jardin rosa ohiggins</t>
  </si>
  <si>
    <t>Melania</t>
  </si>
  <si>
    <t>Morel</t>
  </si>
  <si>
    <t>melaniastoreth@hotmail.com</t>
  </si>
  <si>
    <t>190.96.60.25</t>
  </si>
  <si>
    <t>342981722520123479</t>
  </si>
  <si>
    <t>https://www.jotform.com/uploads/colegiosiria/61755175322657/342983269321713466/CERTIFICADO AGUS.pdf</t>
  </si>
  <si>
    <t>342983269321713466</t>
  </si>
  <si>
    <t>Massardo</t>
  </si>
  <si>
    <t>https://www.jotform.com/uploads/colegiosiria/61755175322657/342984165222773563/certificado pollo.pdf</t>
  </si>
  <si>
    <t>079092600</t>
  </si>
  <si>
    <t>california 2040</t>
  </si>
  <si>
    <t>providencia</t>
  </si>
  <si>
    <t>fraaansofia@gmail.com</t>
  </si>
  <si>
    <t>190.164.207.222</t>
  </si>
  <si>
    <t>342984165222773563</t>
  </si>
  <si>
    <t>Clemente</t>
  </si>
  <si>
    <t>Lyon Cortés</t>
  </si>
  <si>
    <t>https://www.jotform.com/uploads/colegiosiria/61755175322657/342988357845261997/NAC_G_500128054271_24216892.pdf</t>
  </si>
  <si>
    <t>C.E.D.I</t>
  </si>
  <si>
    <t>Cortés Inostroza</t>
  </si>
  <si>
    <t>Lyon Oyarzun</t>
  </si>
  <si>
    <t>90786917_</t>
  </si>
  <si>
    <t>Luis Durand #3737</t>
  </si>
  <si>
    <t>carla.cortes.inostroza@Gmail.com</t>
  </si>
  <si>
    <t>200.86.15.48</t>
  </si>
  <si>
    <t>342988357845261997</t>
  </si>
  <si>
    <t>Barra</t>
  </si>
  <si>
    <t>https://www.jotform.com/uploads/colegiosiria/61755175322657/343000595511188786/NAC_G_500128054713_24064595.pdf</t>
  </si>
  <si>
    <t>caballito de mar</t>
  </si>
  <si>
    <t>Bedoya</t>
  </si>
  <si>
    <t>97337786_</t>
  </si>
  <si>
    <t>Ulises 1758</t>
  </si>
  <si>
    <t>avima2012@live.com</t>
  </si>
  <si>
    <t>186.67.71.115</t>
  </si>
  <si>
    <t>343000595511188786</t>
  </si>
  <si>
    <t>https://www.jotform.com/uploads/colegiosiria/61755175322657/343010991789194134/NAC_G_500125602054_24028806.pdf</t>
  </si>
  <si>
    <t>Jardín Infantil Uvita</t>
  </si>
  <si>
    <t>López</t>
  </si>
  <si>
    <t>Armando moock 3727. Depto 506</t>
  </si>
  <si>
    <t>mariaines.lopezsoto@gmail.com</t>
  </si>
  <si>
    <t>201.239.109.87</t>
  </si>
  <si>
    <t>343010991789194134</t>
  </si>
  <si>
    <t>Rocco</t>
  </si>
  <si>
    <t>https://www.jotform.com/uploads/colegiosiria/61755175322657/343012195675223181/NAC_G_500077083009_24077388.pdf</t>
  </si>
  <si>
    <t>Arcoiris</t>
  </si>
  <si>
    <t>Saldivia</t>
  </si>
  <si>
    <t>Garcia Hurtado de Mendoza 8293, depto. 101C</t>
  </si>
  <si>
    <t>vhrocco@gmail.com</t>
  </si>
  <si>
    <t>190.46.235.76</t>
  </si>
  <si>
    <t>343012195675223181</t>
  </si>
  <si>
    <t>Gutiérrez</t>
  </si>
  <si>
    <t>https://www.jotform.com/uploads/colegiosiria/61755175322657/343015172281354643/NAC_G_500128058332_23993680.pdf</t>
  </si>
  <si>
    <t>Francisco de Villagra 268 Depto 411</t>
  </si>
  <si>
    <t>pablo.gutierrez.araya@gmail.com</t>
  </si>
  <si>
    <t>200.54.231.82</t>
  </si>
  <si>
    <t>343015172281354643</t>
  </si>
  <si>
    <t>Maximo</t>
  </si>
  <si>
    <t>https://www.jotform.com/uploads/colegiosiria/61755175322657/343016362932366775/NAC_G_500128059723_24122581(2)(1).pdf</t>
  </si>
  <si>
    <t>Jardin Infantil Amapolas</t>
  </si>
  <si>
    <t>Karla</t>
  </si>
  <si>
    <t>Russell</t>
  </si>
  <si>
    <t>Guiller,o</t>
  </si>
  <si>
    <t>Hamburgo 1383</t>
  </si>
  <si>
    <t>karlarussell4@gmail.com</t>
  </si>
  <si>
    <t>179.8.185.239</t>
  </si>
  <si>
    <t>343016362932366775</t>
  </si>
  <si>
    <t>IGNACIO</t>
  </si>
  <si>
    <t>PUGA</t>
  </si>
  <si>
    <t>https://www.jotform.com/uploads/colegiosiria/61755175322657/343016507422789104/NAC_G_500128060471_24216506.pdf</t>
  </si>
  <si>
    <t>GLADYS</t>
  </si>
  <si>
    <t>ACUÑA</t>
  </si>
  <si>
    <t>RICARDO LYON 2653 - L</t>
  </si>
  <si>
    <t>CAROLINA.ACUNA.BUSTAMANTE@GMAIL.COM</t>
  </si>
  <si>
    <t>186.103.152.24</t>
  </si>
  <si>
    <t>343016507422789104</t>
  </si>
  <si>
    <t>https://www.jotform.com/uploads/colegiosiria/61755175322657/343017118071446344/nac martina.pdf</t>
  </si>
  <si>
    <t>colegio pedro de valdivia</t>
  </si>
  <si>
    <t>gisselle</t>
  </si>
  <si>
    <t>walther</t>
  </si>
  <si>
    <t>llaima 5784</t>
  </si>
  <si>
    <t>gisselle.walther@gmail.com</t>
  </si>
  <si>
    <t>190.196.59.170</t>
  </si>
  <si>
    <t>343017118071446344</t>
  </si>
  <si>
    <t>jamil saud</t>
  </si>
  <si>
    <t>falcon aravena</t>
  </si>
  <si>
    <t>https://www.jotform.com/uploads/colegiosiria/61755175322657/343017456662366030/certificado jamil.pdf</t>
  </si>
  <si>
    <t>ceintrale</t>
  </si>
  <si>
    <t>maria veronica</t>
  </si>
  <si>
    <t>aravena rodriguez</t>
  </si>
  <si>
    <t>fabian elias</t>
  </si>
  <si>
    <t>falcon muñoz</t>
  </si>
  <si>
    <t>44116804_</t>
  </si>
  <si>
    <t>jorge peña hen 4782</t>
  </si>
  <si>
    <t>veronicaaravena32@gmail.com</t>
  </si>
  <si>
    <t>186.37.202.66</t>
  </si>
  <si>
    <t>343017456662366030</t>
  </si>
  <si>
    <t>Endi</t>
  </si>
  <si>
    <t>https://www.jotform.com/uploads/colegiosiria/61755175322657/343018806931496222/Certificado_nacimiento_Alonso.pdf</t>
  </si>
  <si>
    <t>Jardín Infantíl Capredena</t>
  </si>
  <si>
    <t>Vojkovic</t>
  </si>
  <si>
    <t>Tomás Moro 1690, Torre 2, Departamento 51</t>
  </si>
  <si>
    <t>Las Condes</t>
  </si>
  <si>
    <t>daniel.endi@gmail.com</t>
  </si>
  <si>
    <t>201.214.124.139</t>
  </si>
  <si>
    <t>343018806931496222</t>
  </si>
  <si>
    <t>https://www.jotform.com/uploads/colegiosiria/61755175322657/343019070632558819/NAC_G_500128015337_24040923.pdf</t>
  </si>
  <si>
    <t>343019070632558819</t>
  </si>
  <si>
    <t>mateo</t>
  </si>
  <si>
    <t>ruiz</t>
  </si>
  <si>
    <t>https://www.jotform.com/uploads/colegiosiria/61755175322657/343022765653618829/certificado de naciemiento.pdf</t>
  </si>
  <si>
    <t>escuela de lenguaje nido de palabras</t>
  </si>
  <si>
    <t>patricia</t>
  </si>
  <si>
    <t>allers</t>
  </si>
  <si>
    <t>ernesto</t>
  </si>
  <si>
    <t>salvador sur 1435 depto 32</t>
  </si>
  <si>
    <t>pperaltajorquera@yahoo.com</t>
  </si>
  <si>
    <t>190.100.143.56</t>
  </si>
  <si>
    <t>343022765653618829</t>
  </si>
  <si>
    <t>Sanchez</t>
  </si>
  <si>
    <t>https://www.jotform.com/uploads/colegiosiria/61755175322657/343023014314757460/NAC_G_500128077043_24234053.pdf</t>
  </si>
  <si>
    <t>Caballito de Mar</t>
  </si>
  <si>
    <t>General Baquedano 2599</t>
  </si>
  <si>
    <t>clau.ramirez.val@gmail.com</t>
  </si>
  <si>
    <t>200.75.14.13</t>
  </si>
  <si>
    <t>343023014314757460</t>
  </si>
  <si>
    <t>https://www.jotform.com/uploads/colegiosiria/61755175322657/343027010521342309/NAC_G_500127091454_24082709.pdf</t>
  </si>
  <si>
    <t>Rojas</t>
  </si>
  <si>
    <t>Osvaldo</t>
  </si>
  <si>
    <t>Exequiel fernandez 605</t>
  </si>
  <si>
    <t>osddclaubelen46@gmail.com</t>
  </si>
  <si>
    <t>186.172.27.125</t>
  </si>
  <si>
    <t>343027010521342309</t>
  </si>
  <si>
    <t>Hilaray</t>
  </si>
  <si>
    <t>Andrianoff</t>
  </si>
  <si>
    <t>https://www.jotform.com/uploads/colegiosiria/61755175322657/343027333632343098/NAC.Hilaray 06.29.2016.pdf</t>
  </si>
  <si>
    <t>Loyola</t>
  </si>
  <si>
    <t>Wladimir</t>
  </si>
  <si>
    <t>Pedro Marin 2615 D.43</t>
  </si>
  <si>
    <t>wandrianoff@gmail.com</t>
  </si>
  <si>
    <t>190.107.226.236</t>
  </si>
  <si>
    <t>343027333632343098</t>
  </si>
  <si>
    <t>JOSE TOMAS</t>
  </si>
  <si>
    <t>JAQUE PERALTA</t>
  </si>
  <si>
    <t>https://www.jotform.com/uploads/colegiosiria/61755175322657/343028185075548471/NAC_G_500127767897_24129367.pdf</t>
  </si>
  <si>
    <t>ANA LUCIA</t>
  </si>
  <si>
    <t>PERALTA MOLINA</t>
  </si>
  <si>
    <t>DAVID DANILO</t>
  </si>
  <si>
    <t>JAQUE ROMO</t>
  </si>
  <si>
    <t>CUATRO NORTE 2104</t>
  </si>
  <si>
    <t>analp1510@gmail.com</t>
  </si>
  <si>
    <t>191.116.5.70</t>
  </si>
  <si>
    <t>343028185075548471</t>
  </si>
  <si>
    <t>https://www.jotform.com/uploads/colegiosiria/61755175322657/343029687075233215/NAC_G_500127767897_24129367.pdf</t>
  </si>
  <si>
    <t>343029687075233215</t>
  </si>
  <si>
    <t>Isidora  paz</t>
  </si>
  <si>
    <t>Quezada Letelier</t>
  </si>
  <si>
    <t>https://www.jotform.com/uploads/colegiosiria/61755175322657/343031623672322310/certificado isi.pdf</t>
  </si>
  <si>
    <t>Maria victoria</t>
  </si>
  <si>
    <t>Letelier</t>
  </si>
  <si>
    <t>92763866_</t>
  </si>
  <si>
    <t>Villa los jardines pasaje 35</t>
  </si>
  <si>
    <t>mariavictoria.lh@gmail.com</t>
  </si>
  <si>
    <t>186.105.202.76</t>
  </si>
  <si>
    <t>343031623672322310</t>
  </si>
  <si>
    <t>Vergara Campos</t>
  </si>
  <si>
    <t>https://www.jotform.com/uploads/colegiosiria/61755175322657/343033983654921194/tmp_29029-josefa-1756787901.pdf</t>
  </si>
  <si>
    <t>nido de condores</t>
  </si>
  <si>
    <t>madelaine</t>
  </si>
  <si>
    <t>campos</t>
  </si>
  <si>
    <t>alexis</t>
  </si>
  <si>
    <t>Bellas sombras</t>
  </si>
  <si>
    <t>madelainecampos83@hotmail.com</t>
  </si>
  <si>
    <t>200.83.24.56</t>
  </si>
  <si>
    <t>343033983654921194</t>
  </si>
  <si>
    <t>Villalobos Rojas</t>
  </si>
  <si>
    <t>https://www.jotform.com/uploads/colegiosiria/61755175322657/343034106281445151/NAC_G_500128101774_24024431.pdf</t>
  </si>
  <si>
    <t>Repollitos (Ñuñoa)</t>
  </si>
  <si>
    <t>Irarrazaval #5091 depto 1801</t>
  </si>
  <si>
    <t>monicarojas1989@gmail.com</t>
  </si>
  <si>
    <t>200.6.18.2</t>
  </si>
  <si>
    <t>343034106281445151</t>
  </si>
  <si>
    <t>Jael</t>
  </si>
  <si>
    <t>Machuca</t>
  </si>
  <si>
    <t>https://www.jotform.com/uploads/colegiosiria/61755175322657/343036719283430281/Certificado Jael Machuca.pdf</t>
  </si>
  <si>
    <t>Esperanza</t>
  </si>
  <si>
    <t>Juan Enrique Concha 55</t>
  </si>
  <si>
    <t>ÑuÑoa</t>
  </si>
  <si>
    <t>cyndy1128@gmail.com</t>
  </si>
  <si>
    <t>343036719283430281</t>
  </si>
  <si>
    <t>Amaia</t>
  </si>
  <si>
    <t>Uriarte</t>
  </si>
  <si>
    <t>https://www.jotform.com/uploads/colegiosiria/61755175322657/343037803422848975/NAC_G_500128107966_24166777.pdf</t>
  </si>
  <si>
    <t>Rayun Montessori</t>
  </si>
  <si>
    <t>Gotzone</t>
  </si>
  <si>
    <t>Jose Manuel Infante 2520 , D. 15</t>
  </si>
  <si>
    <t>gotzo_uriarte@hotmail.com</t>
  </si>
  <si>
    <t>190.44.142.224</t>
  </si>
  <si>
    <t>343037803422848975</t>
  </si>
  <si>
    <t>ISIDORA</t>
  </si>
  <si>
    <t>BRAVO</t>
  </si>
  <si>
    <t>https://www.jotform.com/uploads/colegiosiria/61755175322657/343038082491333643/NAC_G_500128101843_24156903.pdf</t>
  </si>
  <si>
    <t>JARDIN BELEN</t>
  </si>
  <si>
    <t>ANA</t>
  </si>
  <si>
    <t>JUAN JOSE</t>
  </si>
  <si>
    <t>AV. EL PARQUE 4240 A</t>
  </si>
  <si>
    <t>ana.palma@imperial.cl</t>
  </si>
  <si>
    <t>200.75.2.194</t>
  </si>
  <si>
    <t>343038082491333643</t>
  </si>
  <si>
    <t>thompson</t>
  </si>
  <si>
    <t>https://www.jotform.com/uploads/colegiosiria/61755175322657/343042532571279129/1467232972220.jpg</t>
  </si>
  <si>
    <t>littke world</t>
  </si>
  <si>
    <t>angelo</t>
  </si>
  <si>
    <t>los payadores 3255</t>
  </si>
  <si>
    <t>la florida</t>
  </si>
  <si>
    <t>carolinavalenzuela@hotmail.es</t>
  </si>
  <si>
    <t>200.30.214.175</t>
  </si>
  <si>
    <t>343042532571279129</t>
  </si>
  <si>
    <t>https://www.jotform.com/uploads/colegiosiria/61755175322657/343042607422128107/Felipe Murillo.pdf</t>
  </si>
  <si>
    <t>343042607422128107</t>
  </si>
  <si>
    <t>Pino Mugarra</t>
  </si>
  <si>
    <t>https://www.jotform.com/uploads/colegiosiria/61755175322657/343043338471959638/NAC_G_500128119525_23746878 (1).pdf</t>
  </si>
  <si>
    <t>Mugarra Carvallo</t>
  </si>
  <si>
    <t>Pino Chacana</t>
  </si>
  <si>
    <t>Avenida Ossa   1156</t>
  </si>
  <si>
    <t>ñiñoa</t>
  </si>
  <si>
    <t>monicacfer@gmail.com</t>
  </si>
  <si>
    <t>200.75.11.174</t>
  </si>
  <si>
    <t>343043338471959638</t>
  </si>
  <si>
    <t>JULIETA</t>
  </si>
  <si>
    <t>LOPEZ</t>
  </si>
  <si>
    <t>https://www.jotform.com/uploads/colegiosiria/61755175322657/343046027358347007/CERTIFICADO NACIMIENTO JULIETA LOPEZ.pdf</t>
  </si>
  <si>
    <t>BRITISH NURSE SCHOOL</t>
  </si>
  <si>
    <t>YASNA</t>
  </si>
  <si>
    <t>CORTES</t>
  </si>
  <si>
    <t>REPUBLICA DE ISRAEL 1022 DEPTO. 302</t>
  </si>
  <si>
    <t>YASNACVERGARA@GMAIL.COM</t>
  </si>
  <si>
    <t>190.164.185.3</t>
  </si>
  <si>
    <t>343046027358347007</t>
  </si>
  <si>
    <t>Matias ignacio alfaro carreño</t>
  </si>
  <si>
    <t>Matias</t>
  </si>
  <si>
    <t>https://www.jotform.com/uploads/colegiosiria/61755175322657/343052437741307976/NAC_G_500128132775_24106165.pdf</t>
  </si>
  <si>
    <t>Nicole carolina carreño carreño</t>
  </si>
  <si>
    <t>Javier ignacio alfaro lagos</t>
  </si>
  <si>
    <t>81588833_</t>
  </si>
  <si>
    <t>Manuel sanchez 3869</t>
  </si>
  <si>
    <t>nicole.carolina.1995@gmail.com</t>
  </si>
  <si>
    <t>201.220.244.147</t>
  </si>
  <si>
    <t>343052437741307976</t>
  </si>
  <si>
    <t>JAVIER</t>
  </si>
  <si>
    <t>https://www.jotform.com/uploads/colegiosiria/61755175322657/343058132239712635/NAC_G_500128136098_24173847 (1).pdf</t>
  </si>
  <si>
    <t>Teresita De Jesús Fundación Integra</t>
  </si>
  <si>
    <t>Catherine</t>
  </si>
  <si>
    <t>Ancan</t>
  </si>
  <si>
    <t>Pozo</t>
  </si>
  <si>
    <t>pasaje la rotonda 3390 dep/ 33 H</t>
  </si>
  <si>
    <t>JPOZOC@MED.PUC.CL</t>
  </si>
  <si>
    <t>200.104.149.32</t>
  </si>
  <si>
    <t>343058132239712635</t>
  </si>
  <si>
    <t>Bertran Bustos</t>
  </si>
  <si>
    <t>https://www.jotform.com/uploads/colegiosiria/61755175322657/343058986632460371/NAC_G_500128136738_23939442.pdf</t>
  </si>
  <si>
    <t>jardín infantil copito de nieve</t>
  </si>
  <si>
    <t>Isabella</t>
  </si>
  <si>
    <t>Bustos Riquelme</t>
  </si>
  <si>
    <t>punta blanca #1966</t>
  </si>
  <si>
    <t>isabella.pbr@gmail.com</t>
  </si>
  <si>
    <t>190.100.141.236</t>
  </si>
  <si>
    <t>343058986632460371</t>
  </si>
  <si>
    <t>Gonzalez Tapia</t>
  </si>
  <si>
    <t>https://www.jotform.com/uploads/colegiosiria/61755175322657/343061167534944488/NAC_G_500128137744_24205936.pdf</t>
  </si>
  <si>
    <t>Jardin Belen</t>
  </si>
  <si>
    <t>Sheila</t>
  </si>
  <si>
    <t>Pasaje 6  N° 1645</t>
  </si>
  <si>
    <t>s.tapiaosorio@gmail.com</t>
  </si>
  <si>
    <t>186.105.204.35</t>
  </si>
  <si>
    <t>343061167534944488</t>
  </si>
  <si>
    <t>ARITHZEL</t>
  </si>
  <si>
    <t>MUÑOZ LEON</t>
  </si>
  <si>
    <t>https://www.jotform.com/uploads/colegiosiria/61755175322657/343061706702353040/NAC_G_500128137958_23938301.pdf</t>
  </si>
  <si>
    <t>JARDÍN SOL NACIENTE</t>
  </si>
  <si>
    <t>SILVIA</t>
  </si>
  <si>
    <t>LEON</t>
  </si>
  <si>
    <t>JUANCARLOS</t>
  </si>
  <si>
    <t>CARMEN COVARRUBIAS 492</t>
  </si>
  <si>
    <t>silvialeon2011@gmail.com</t>
  </si>
  <si>
    <t>190.47.33.207</t>
  </si>
  <si>
    <t>343061706702353040</t>
  </si>
  <si>
    <t>Agustín</t>
  </si>
  <si>
    <t>https://www.jotform.com/uploads/colegiosiria/61755175322657/343063252022906176/NAC_G_500128111508_24004776.pdf</t>
  </si>
  <si>
    <t>Colegio San Marcos</t>
  </si>
  <si>
    <t>José Pedro Alessandri 1550</t>
  </si>
  <si>
    <t>mendoza.nancy.dp@gmail.com</t>
  </si>
  <si>
    <t>201.220.243.220</t>
  </si>
  <si>
    <t>343063252022906176</t>
  </si>
  <si>
    <t>MAXIMO</t>
  </si>
  <si>
    <t>AYALA</t>
  </si>
  <si>
    <t>https://www.jotform.com/uploads/colegiosiria/61755175322657/343064343092946455/CERTIFICADO MAXI.pdf</t>
  </si>
  <si>
    <t>MARIA</t>
  </si>
  <si>
    <t>SIMEON</t>
  </si>
  <si>
    <t>VILLASECA 75 DEPTO 1002</t>
  </si>
  <si>
    <t>MARIZIM@YAHOO.ES</t>
  </si>
  <si>
    <t>186.37.122.90</t>
  </si>
  <si>
    <t>343064343092946455</t>
  </si>
  <si>
    <t>https://www.jotform.com/uploads/colegiosiria/61755175322657/343064694092409839/CERTIFICADO FLOR.pdf</t>
  </si>
  <si>
    <t>343064694092409839</t>
  </si>
  <si>
    <t>https://www.jotform.com/uploads/colegiosiria/61755175322657/343073880431612244/NAC_G_500127964510_23944911.pdf</t>
  </si>
  <si>
    <t>186.105.130.134</t>
  </si>
  <si>
    <t>343073880431612244</t>
  </si>
  <si>
    <t>Damian</t>
  </si>
  <si>
    <t>Gogoy alvarez</t>
  </si>
  <si>
    <t>https://www.jotform.com/uploads/colegiosiria/61755175322657/343103004231191674/Screenshot_2016-06-30-09-26-29.png</t>
  </si>
  <si>
    <t>Jardin los enanitos</t>
  </si>
  <si>
    <t>Elizabeth</t>
  </si>
  <si>
    <t>Alvarez soto</t>
  </si>
  <si>
    <t>Henry</t>
  </si>
  <si>
    <t>Godoy vera</t>
  </si>
  <si>
    <t>Peatones d 5759</t>
  </si>
  <si>
    <t>angestar_lita@hotmail.com</t>
  </si>
  <si>
    <t>186.105.146.132</t>
  </si>
  <si>
    <t>343103004231191674</t>
  </si>
  <si>
    <t>LAURA</t>
  </si>
  <si>
    <t>QUINTEROS</t>
  </si>
  <si>
    <t>https://www.jotform.com/uploads/colegiosiria/61755175322657/343103367031423092/CERTIFICADO NACIMIENTO LAURA QUINTEROS.pdf</t>
  </si>
  <si>
    <t>SAN JOSE OBRERO</t>
  </si>
  <si>
    <t>INA</t>
  </si>
  <si>
    <t>SANDOVAL</t>
  </si>
  <si>
    <t>ALAN</t>
  </si>
  <si>
    <t>PASAJE 154 CASA  6881</t>
  </si>
  <si>
    <t>GLORIAGALLEGOS.NOVOA@GMAIL.COM</t>
  </si>
  <si>
    <t>190.215.112.130</t>
  </si>
  <si>
    <t>343103367031423092</t>
  </si>
  <si>
    <t>https://www.jotform.com/uploads/colegiosiria/61755175322657/343106680165223099/PARTIDA DE NACIMIENTO GABRIELA SOFIA.pdf</t>
  </si>
  <si>
    <t>Jardín Infantil Amulen (Fundación Integra)</t>
  </si>
  <si>
    <t>Idania</t>
  </si>
  <si>
    <t>Johan</t>
  </si>
  <si>
    <t>Catedral 1289</t>
  </si>
  <si>
    <t>Santiago Centro</t>
  </si>
  <si>
    <t>ingenina2008@gmail.com</t>
  </si>
  <si>
    <t>138.219.56.1</t>
  </si>
  <si>
    <t>343106680165223099</t>
  </si>
  <si>
    <t>08-25-2012</t>
  </si>
  <si>
    <t>https://www.jotformz.com/uploads/colegiosiria/61755175322657/343112908432280132/Nac. martina.pdf</t>
  </si>
  <si>
    <t>Ceballos</t>
  </si>
  <si>
    <t>Isaac</t>
  </si>
  <si>
    <t>Calle 15</t>
  </si>
  <si>
    <t/>
  </si>
  <si>
    <t>bet.ceb21@gmail.com</t>
  </si>
  <si>
    <t>200.75.12.34</t>
  </si>
  <si>
    <t>343112908432280132</t>
  </si>
  <si>
    <t>maithe</t>
  </si>
  <si>
    <t>marin guerrero</t>
  </si>
  <si>
    <t>https://www.jotformz.com/uploads/colegiosiria/61755175322657/343113186541604023/NAC_G_500128169431_23978074 (1).pdfmaithe.pdf</t>
  </si>
  <si>
    <t>escuela de parbulo illapita</t>
  </si>
  <si>
    <t>marcela</t>
  </si>
  <si>
    <t>guerrero</t>
  </si>
  <si>
    <t>marin</t>
  </si>
  <si>
    <t>pasaje 481 casa 5352</t>
  </si>
  <si>
    <t>marceguerrerosalazar79@gmail.com</t>
  </si>
  <si>
    <t>200.54.201.45</t>
  </si>
  <si>
    <t>343113186541604023</t>
  </si>
  <si>
    <t>chamorro</t>
  </si>
  <si>
    <t>https://www.jotformz.com/uploads/colegiosiria/61755175322657/343113483981290776/certficado marti.pdf</t>
  </si>
  <si>
    <t>jessica</t>
  </si>
  <si>
    <t>fernandez</t>
  </si>
  <si>
    <t>pomaire #384</t>
  </si>
  <si>
    <t>jeka_15@hotmail.com</t>
  </si>
  <si>
    <t>343113483981290776</t>
  </si>
  <si>
    <t>Hai Yang</t>
  </si>
  <si>
    <t>Feng Shi</t>
  </si>
  <si>
    <t>https://www.jotformz.com/uploads/colegiosiria/61755175322657/343120227432670706/NAC_G_500128185496_23919527.pdf</t>
  </si>
  <si>
    <t>Huiping</t>
  </si>
  <si>
    <t>Shi</t>
  </si>
  <si>
    <t>Baiming</t>
  </si>
  <si>
    <t>Feng</t>
  </si>
  <si>
    <t>Ramon Cruz 636 L J</t>
  </si>
  <si>
    <t>991854036@qq.com</t>
  </si>
  <si>
    <t>343120227432670706</t>
  </si>
  <si>
    <t>https://www.jotformz.com/uploads/colegiosiria/61755175322657/343120707202851940/NAC_G_500128186215_24027810.pdf</t>
  </si>
  <si>
    <t>Jardín Emanuel</t>
  </si>
  <si>
    <t>Peatones Veintiséis 1817</t>
  </si>
  <si>
    <t>rosita_alvarez_29@hotmail.com</t>
  </si>
  <si>
    <t>343120707202851940</t>
  </si>
  <si>
    <t>Nicolás Alejandro</t>
  </si>
  <si>
    <t>Echeverría Aedo</t>
  </si>
  <si>
    <t>08-13-2012</t>
  </si>
  <si>
    <t>https://www.jotformz.com/uploads/colegiosiria/61755175322657/343122581794163128/NAC_G_500128189182_24035676.pdf</t>
  </si>
  <si>
    <t>Pía Loreto</t>
  </si>
  <si>
    <t>Aedo Astudillo</t>
  </si>
  <si>
    <t>Echeverría Valdebenito</t>
  </si>
  <si>
    <t>Francisco de villagra 408 casa e2</t>
  </si>
  <si>
    <t>pia.aedo@gmail.com</t>
  </si>
  <si>
    <t>186.105.184.97</t>
  </si>
  <si>
    <t>343122581794163128</t>
  </si>
  <si>
    <t>Samantha</t>
  </si>
  <si>
    <t>12-19-2012</t>
  </si>
  <si>
    <t>https://www.jotformz.com/uploads/colegiosiria/61755175322657/343126810867872796/certificado samantha.pdf</t>
  </si>
  <si>
    <t>antukûllen</t>
  </si>
  <si>
    <t>psje. C Nº 6225</t>
  </si>
  <si>
    <t>skd.evelyn@gmail.com</t>
  </si>
  <si>
    <t>190.96.57.68</t>
  </si>
  <si>
    <t>343126810867872796</t>
  </si>
  <si>
    <t>Maria del Rosario</t>
  </si>
  <si>
    <t>Rico Palma</t>
  </si>
  <si>
    <t>06-24-2012</t>
  </si>
  <si>
    <t>https://www.jotformz.com/uploads/colegiosiria/61755175322657/343131242821979942/NAC_G_500128199819_24076448.pdf</t>
  </si>
  <si>
    <t>Jardín Intercultural Iluña Poreko Tañi Mapu</t>
  </si>
  <si>
    <t>Palma Perez</t>
  </si>
  <si>
    <t>Diego José</t>
  </si>
  <si>
    <t>Rico</t>
  </si>
  <si>
    <t>Lenka Franulic 4460</t>
  </si>
  <si>
    <t>kppgroup@hotmail.com</t>
  </si>
  <si>
    <t>343131242821979942</t>
  </si>
  <si>
    <t>https://www.jotformz.com/uploads/colegiosiria/61755175322657/343131346821484760/NAC_G_500128199819_24076448.pdf</t>
  </si>
  <si>
    <t>343131346821484760</t>
  </si>
  <si>
    <t>Caamaño</t>
  </si>
  <si>
    <t>10-17-2012</t>
  </si>
  <si>
    <t>https://www.jotformz.com/uploads/colegiosiria/61755175322657/343134575841949940/certificado Emilia .pdf</t>
  </si>
  <si>
    <t>El  Canelo de Peñalolen</t>
  </si>
  <si>
    <t>Fidelisa</t>
  </si>
  <si>
    <t>Melinao</t>
  </si>
  <si>
    <t>Avenida las torres #5490 departamento D-204</t>
  </si>
  <si>
    <t>pcgonzalez27@gmail.com</t>
  </si>
  <si>
    <t>343134575841949940</t>
  </si>
  <si>
    <t>emily</t>
  </si>
  <si>
    <t>sandoval</t>
  </si>
  <si>
    <t>11-20-2012</t>
  </si>
  <si>
    <t>https://www.jotformz.com/uploads/colegiosiria/61755175322657/343142201091863120/Certificado de nacimiento Emily.pdf</t>
  </si>
  <si>
    <t>diego portales</t>
  </si>
  <si>
    <t>alina</t>
  </si>
  <si>
    <t>amado</t>
  </si>
  <si>
    <t>san pedro de atacama 219</t>
  </si>
  <si>
    <t>aimeemelu@hotmail.com</t>
  </si>
  <si>
    <t>200.120.58.190</t>
  </si>
  <si>
    <t>343142201091863120</t>
  </si>
  <si>
    <t>Painequir Menares</t>
  </si>
  <si>
    <t>02-17-2013</t>
  </si>
  <si>
    <t>https://www.jotformz.com/uploads/colegiosiria/61755175322657/343142522821826603/NAC_G_500128216044_24195349.pdf</t>
  </si>
  <si>
    <t>Jardín Infantil ISP</t>
  </si>
  <si>
    <t>Ivana</t>
  </si>
  <si>
    <t>Menares Muñoz</t>
  </si>
  <si>
    <t>Painequir Silva</t>
  </si>
  <si>
    <t>Calle Dos 1822</t>
  </si>
  <si>
    <t>ivana.javi@gmail.com</t>
  </si>
  <si>
    <t>179.9.206.128</t>
  </si>
  <si>
    <t>343142522821826603</t>
  </si>
  <si>
    <t>Acosta</t>
  </si>
  <si>
    <t>08-28-2012</t>
  </si>
  <si>
    <t>https://www.jotformz.com/uploads/colegiosiria/61755175322657/343147058188212937/certificado amanda matricula.pdf</t>
  </si>
  <si>
    <t>Pimpilin</t>
  </si>
  <si>
    <t>Armijo</t>
  </si>
  <si>
    <t>Pasaje Tres #5424</t>
  </si>
  <si>
    <t>san miguel</t>
  </si>
  <si>
    <t>leslie_armijo@hotmail.com</t>
  </si>
  <si>
    <t>186.34.68.81</t>
  </si>
  <si>
    <t>343147058188212937</t>
  </si>
  <si>
    <t>Gutierrez Lopez</t>
  </si>
  <si>
    <t>https://www.jotformz.com/uploads/colegiosiria/61755175322657/343150549622295079/NAC_G_500128222549_24099075.pdf</t>
  </si>
  <si>
    <t>Pewungen, tiempos de brote</t>
  </si>
  <si>
    <t>Pasaje iquitos 1972</t>
  </si>
  <si>
    <t>valentina.alejandra.lm@gmail.com</t>
  </si>
  <si>
    <t>186.9.134.226</t>
  </si>
  <si>
    <t>343150549622295079</t>
  </si>
  <si>
    <t>Tábata</t>
  </si>
  <si>
    <t>12-27-2012</t>
  </si>
  <si>
    <t>https://www.jotformz.com/uploads/colegiosiria/61755175322657/343150796174420368/NAC_G_500128222769_24151972.pdf</t>
  </si>
  <si>
    <t>Jardín Uvita</t>
  </si>
  <si>
    <t>Angélica</t>
  </si>
  <si>
    <t>Víctor Domingo Silva 3220</t>
  </si>
  <si>
    <t>angelicapino.gonzalez@gmail.com</t>
  </si>
  <si>
    <t>181.161.144.71</t>
  </si>
  <si>
    <t>343150796174420368</t>
  </si>
  <si>
    <t>Torres vergara</t>
  </si>
  <si>
    <t>https://www.jotformz.com/uploads/colegiosiria/61755175322657/343186509371521597/NAC_G_500128228484_24082695.pdf</t>
  </si>
  <si>
    <t>Mundo feliz</t>
  </si>
  <si>
    <t>Vergara muñoz</t>
  </si>
  <si>
    <t>Slavko</t>
  </si>
  <si>
    <t>Torres biscak</t>
  </si>
  <si>
    <t>Quebrada vitor#1221</t>
  </si>
  <si>
    <t>andreaesperanza@hotmail.cl</t>
  </si>
  <si>
    <t>343186509371521597</t>
  </si>
  <si>
    <t>Maura</t>
  </si>
  <si>
    <t>Torres</t>
  </si>
  <si>
    <t>https://www.jotformz.com/uploads/colegiosiria/61755175322657/343188510895372190/certificado nacimiento maurita.pdf</t>
  </si>
  <si>
    <t>El Buen Samaritano</t>
  </si>
  <si>
    <t>Danitza</t>
  </si>
  <si>
    <t>Bianchi</t>
  </si>
  <si>
    <t>Pasaje 84 casa 1358</t>
  </si>
  <si>
    <t>pame.bianchi@hotmail.com</t>
  </si>
  <si>
    <t>190.98.205.98</t>
  </si>
  <si>
    <t>343188510895372190</t>
  </si>
  <si>
    <t>Diego Ignacio</t>
  </si>
  <si>
    <t>Torres Humeres</t>
  </si>
  <si>
    <t>05-22-2012</t>
  </si>
  <si>
    <t>https://www.jotformz.com/uploads/colegiosiria/61755175322657/343190742101347617/NAC_G_500128233125_23957316.pdf</t>
  </si>
  <si>
    <t>Mundo de niños y niñas</t>
  </si>
  <si>
    <t>Solange Veronica</t>
  </si>
  <si>
    <t>Humeres Garces</t>
  </si>
  <si>
    <t>Ruben dario</t>
  </si>
  <si>
    <t>Torres  mendoza</t>
  </si>
  <si>
    <t>Los tres antonios</t>
  </si>
  <si>
    <t>solsito2175@hotmail.com</t>
  </si>
  <si>
    <t>186.9.134.101</t>
  </si>
  <si>
    <t>343190742101347617</t>
  </si>
  <si>
    <t>Dominic</t>
  </si>
  <si>
    <t>Huircafil</t>
  </si>
  <si>
    <t>01-29-2013</t>
  </si>
  <si>
    <t>https://www.jotformz.com/uploads/colegiosiria/61755175322657/343190872501195512/NAC_G_500128219392_24180452.pdf</t>
  </si>
  <si>
    <t>Central lo hermida</t>
  </si>
  <si>
    <t>76881526_</t>
  </si>
  <si>
    <t>Pasaje 4 #6711</t>
  </si>
  <si>
    <t>domi.vale10@gmail.com</t>
  </si>
  <si>
    <t>343190872501195512</t>
  </si>
  <si>
    <t>02-16-2013</t>
  </si>
  <si>
    <t>https://www.jotformz.com/uploads/colegiosiria/61755175322657/343190973211578940/NAC_500017916253_24194041.pdf</t>
  </si>
  <si>
    <t>Mundo Genial</t>
  </si>
  <si>
    <t>Av. Grecia 3348-B, depto 825</t>
  </si>
  <si>
    <t>alejandro.castro@ea-buildings.com</t>
  </si>
  <si>
    <t>186.35.63.112</t>
  </si>
  <si>
    <t>343190973211578940</t>
  </si>
  <si>
    <t>https://www.jotformz.com/uploads/colegiosiria/61755175322657/343191082211207073/NAC_500017916268_24194067.pdf</t>
  </si>
  <si>
    <t>343191082211207073</t>
  </si>
  <si>
    <t>renato</t>
  </si>
  <si>
    <t>https://www.jotformz.com/uploads/colegiosiria/61755175322657/343192977121714190/renato.pdf</t>
  </si>
  <si>
    <t>pimpilin</t>
  </si>
  <si>
    <t>stefanie</t>
  </si>
  <si>
    <t>tobar</t>
  </si>
  <si>
    <t>juan gomez millas 2871, depto 3</t>
  </si>
  <si>
    <t>rocorvalan@gmail.com</t>
  </si>
  <si>
    <t>186.79.30.121</t>
  </si>
  <si>
    <t>343192977121714190</t>
  </si>
  <si>
    <t>JHON DAVID</t>
  </si>
  <si>
    <t>ROBAYO SANTOS</t>
  </si>
  <si>
    <t>04-30-2012</t>
  </si>
  <si>
    <t>https://www.jotformz.com/uploads/colegiosiria/61755175322657/343194011052280824/JHON ROBAYO NAC_G_500127030317_23936400.pdf</t>
  </si>
  <si>
    <t>PIN-PILIM</t>
  </si>
  <si>
    <t>SANTOS PINTO</t>
  </si>
  <si>
    <t>JHON JAIRO</t>
  </si>
  <si>
    <t>ROBAYO SILVA</t>
  </si>
  <si>
    <t>PASAJE LAMBOS 2050</t>
  </si>
  <si>
    <t>Colombia</t>
  </si>
  <si>
    <t>jackysapi@hotmail.com</t>
  </si>
  <si>
    <t>190.215.32.50</t>
  </si>
  <si>
    <t>343194011052280824</t>
  </si>
  <si>
    <t>07-28-2012</t>
  </si>
  <si>
    <t>https://www.jotformz.com/uploads/colegiosiria/61755175322657/343194828739246731/NAC_G_500128244747_24019595.pdf</t>
  </si>
  <si>
    <t>Romeo</t>
  </si>
  <si>
    <t>Los Alerces 2751 casa F</t>
  </si>
  <si>
    <t>andrea.aravena@gmail.com</t>
  </si>
  <si>
    <t>200.90.179.37</t>
  </si>
  <si>
    <t>343194828739246731</t>
  </si>
  <si>
    <t>consuelo</t>
  </si>
  <si>
    <t>figueroa</t>
  </si>
  <si>
    <t>10-30-2012</t>
  </si>
  <si>
    <t>https://www.jotformz.com/uploads/colegiosiria/61755175322657/343197110642494210/certificado consuelo.pdf</t>
  </si>
  <si>
    <t>yessenia</t>
  </si>
  <si>
    <t>rigoberto</t>
  </si>
  <si>
    <t>22787219_</t>
  </si>
  <si>
    <t>calle cuenca 2260</t>
  </si>
  <si>
    <t>yessenia.consuelo30@gmail.com</t>
  </si>
  <si>
    <t>343197110642494210</t>
  </si>
  <si>
    <t>Olea</t>
  </si>
  <si>
    <t>https://www.jotformz.com/uploads/colegiosiria/61755175322657/343197186861322230/certificado de nacimiento.pdf</t>
  </si>
  <si>
    <t>Jardín Infantil Pequearte</t>
  </si>
  <si>
    <t>Jimena</t>
  </si>
  <si>
    <t>Gana</t>
  </si>
  <si>
    <t>Moises</t>
  </si>
  <si>
    <t>98069117_</t>
  </si>
  <si>
    <t>Macul 2701 Depto 802 A</t>
  </si>
  <si>
    <t>ganavergara@gmail.com</t>
  </si>
  <si>
    <t>190.22.68.168</t>
  </si>
  <si>
    <t>343197186861322230</t>
  </si>
  <si>
    <t>Elisabeth Alejandra</t>
  </si>
  <si>
    <t>Padilla cevedo</t>
  </si>
  <si>
    <t>https://www.jotformz.com/uploads/colegiosiria/61755175322657/343197724501184074/IMG-20160701-WA0000.jpg</t>
  </si>
  <si>
    <t>PIN PILIM</t>
  </si>
  <si>
    <t>Elisa Del Pilar</t>
  </si>
  <si>
    <t>Acevedo Guevara</t>
  </si>
  <si>
    <t>Jorge Alejandro</t>
  </si>
  <si>
    <t>Padilla Ojeda</t>
  </si>
  <si>
    <t>92226414_</t>
  </si>
  <si>
    <t>Calle Arsitoteles 1807</t>
  </si>
  <si>
    <t>jorge.padilla126@gmail.com</t>
  </si>
  <si>
    <t>64.76.174.105</t>
  </si>
  <si>
    <t>343197724501184074</t>
  </si>
  <si>
    <t>alonso Andres</t>
  </si>
  <si>
    <t>Rivero Salinas</t>
  </si>
  <si>
    <t>06-29-2012</t>
  </si>
  <si>
    <t>https://www.jotformz.com/uploads/colegiosiria/61755175322657/343198730776325251/NAC_G_500115890794_23994630 (1).pdf</t>
  </si>
  <si>
    <t>licanray</t>
  </si>
  <si>
    <t>maria paz</t>
  </si>
  <si>
    <t>salinas reyes</t>
  </si>
  <si>
    <t>victor manuel</t>
  </si>
  <si>
    <t>rivero gonzalez</t>
  </si>
  <si>
    <t>50083872_</t>
  </si>
  <si>
    <t>avenida grecia 2935 dpto 11</t>
  </si>
  <si>
    <t>mpsalinas.to@gmail.com</t>
  </si>
  <si>
    <t>186.105.166.77</t>
  </si>
  <si>
    <t>343198730776325251</t>
  </si>
  <si>
    <t>Isadora</t>
  </si>
  <si>
    <t>Habibi</t>
  </si>
  <si>
    <t>07-31-2012</t>
  </si>
  <si>
    <t>https://www.jotformz.com/uploads/colegiosiria/61755175322657/343199986612778254/certificado nacimiento.pdf</t>
  </si>
  <si>
    <t>Shakira</t>
  </si>
  <si>
    <t>Hossain</t>
  </si>
  <si>
    <t>ghulam</t>
  </si>
  <si>
    <t>avenida ossa 971</t>
  </si>
  <si>
    <t>multipisos@hotmail.com</t>
  </si>
  <si>
    <t>186.36.109.216</t>
  </si>
  <si>
    <t>343199986612778254</t>
  </si>
  <si>
    <t>10-25-2012</t>
  </si>
  <si>
    <t>https://www.jotformz.com/uploads/colegiosiria/61755175322657/343200264261106345/NAC_G_500127970521_24100447.pdf</t>
  </si>
  <si>
    <t>343200264261106345</t>
  </si>
  <si>
    <t>Angel</t>
  </si>
  <si>
    <t>Barrios Faúndez</t>
  </si>
  <si>
    <t>https://www.jotformz.com/uploads/colegiosiria/61755175322657/343200283311856217/Certificado Nacicimiento.pdf</t>
  </si>
  <si>
    <t>Rayito de Luz</t>
  </si>
  <si>
    <t>Faúndez</t>
  </si>
  <si>
    <t>Barrios</t>
  </si>
  <si>
    <t>Ramon Cruz Block 1740 Departamento 43</t>
  </si>
  <si>
    <t>solespinavargas@gmail.com</t>
  </si>
  <si>
    <t>186.67.71.13</t>
  </si>
  <si>
    <t>343200283311856217</t>
  </si>
  <si>
    <t>Selene</t>
  </si>
  <si>
    <t>Aballay Argomedo</t>
  </si>
  <si>
    <t>https://www.jotformz.com/uploads/colegiosiria/61755175322657/343201705871683240/Certificado Nacimiento.pdf</t>
  </si>
  <si>
    <t>Jardin Lican Ray</t>
  </si>
  <si>
    <t>Argomedo Aranguiz</t>
  </si>
  <si>
    <t>Aballay Valenzuela</t>
  </si>
  <si>
    <t>Lago Rupanco 2601</t>
  </si>
  <si>
    <t>reyi_66@hotmail.com</t>
  </si>
  <si>
    <t>186.34.232.178</t>
  </si>
  <si>
    <t>343201705871683240</t>
  </si>
  <si>
    <t>03-19-2013</t>
  </si>
  <si>
    <t>https://www.jotformz.com/uploads/colegiosiria/61755175322657/343205514552143332/NAC_G_500128266986_24222407.pdf</t>
  </si>
  <si>
    <t>Devia</t>
  </si>
  <si>
    <t>peatones 22 #4586</t>
  </si>
  <si>
    <t>p.paulina@gmail.com</t>
  </si>
  <si>
    <t>186.105.70.255</t>
  </si>
  <si>
    <t>343205514552143332</t>
  </si>
  <si>
    <t>Labraña</t>
  </si>
  <si>
    <t>https://www.jotformz.com/uploads/colegiosiria/61755175322657/343205746974558336/NAC_G_500128266887_24216117.pdf</t>
  </si>
  <si>
    <t>De la parra</t>
  </si>
  <si>
    <t>71255421_</t>
  </si>
  <si>
    <t>Av americo vespucio 1426</t>
  </si>
  <si>
    <t>beby_309@hotmail.com</t>
  </si>
  <si>
    <t>200.120.64.79</t>
  </si>
  <si>
    <t>343205746974558336</t>
  </si>
  <si>
    <t>https://www.jotformz.com/uploads/colegiosiria/61755175322657/343205917974139924/NAC_G_500128266887_24216117.pdf</t>
  </si>
  <si>
    <t>343205917974139924</t>
  </si>
  <si>
    <t>Larenas</t>
  </si>
  <si>
    <t>https://www.jotformz.com/uploads/colegiosiria/61755175322657/343206030341348653/NAC_G_500128267040_24136926.pdf</t>
  </si>
  <si>
    <t>Escuela de Lenguaje Capullitos de Sol</t>
  </si>
  <si>
    <t>75365637_</t>
  </si>
  <si>
    <t>AV. Macul 2300 Depto 33A</t>
  </si>
  <si>
    <t>sotovoisier@yahoo.es</t>
  </si>
  <si>
    <t>343206030341348653</t>
  </si>
  <si>
    <t>Videla Bustos</t>
  </si>
  <si>
    <t>https://www.jotformz.com/uploads/colegiosiria/61755175322657/343206261220970745/NAC_G_500128268308_23972936.pdf</t>
  </si>
  <si>
    <t>Cristo Joven</t>
  </si>
  <si>
    <t>Jacqueline</t>
  </si>
  <si>
    <t>Bustos</t>
  </si>
  <si>
    <t>Videla</t>
  </si>
  <si>
    <t>Llanura 6211</t>
  </si>
  <si>
    <t>nataly.lizama@gmail.com</t>
  </si>
  <si>
    <t>66.96.60.22</t>
  </si>
  <si>
    <t>343206261220970745</t>
  </si>
  <si>
    <t>constanza</t>
  </si>
  <si>
    <t>meneses</t>
  </si>
  <si>
    <t>10-19-2011</t>
  </si>
  <si>
    <t>https://www.jotformz.com/uploads/colegiosiria/61755175322657/343206857132915544/certif. coni.pdf</t>
  </si>
  <si>
    <t>veronica</t>
  </si>
  <si>
    <t>nuñez</t>
  </si>
  <si>
    <t>antonio</t>
  </si>
  <si>
    <t>ignacio carrera pinto 4102,depto. 21</t>
  </si>
  <si>
    <t>veritocarolinanb@gmail.com</t>
  </si>
  <si>
    <t>186.37.113.231</t>
  </si>
  <si>
    <t>343206857132915544</t>
  </si>
  <si>
    <t>Camus Muñoz</t>
  </si>
  <si>
    <t>01-19-2013</t>
  </si>
  <si>
    <t>https://www.jotformz.com/uploads/colegiosiria/61755175322657/343208037452800486/NAC_G_500128269505_24169421.pdf</t>
  </si>
  <si>
    <t>Jardín infantil Renacer</t>
  </si>
  <si>
    <t>Muñoz letelier</t>
  </si>
  <si>
    <t>Lautaro</t>
  </si>
  <si>
    <t>Camus Salinas</t>
  </si>
  <si>
    <t>San Juan bosco 4129</t>
  </si>
  <si>
    <t>gmletelier@gmail.com</t>
  </si>
  <si>
    <t>186.36.108.254</t>
  </si>
  <si>
    <t>343208037452800486</t>
  </si>
  <si>
    <t>Lucio</t>
  </si>
  <si>
    <t>https://www.jotformz.com/uploads/colegiosiria/61755175322657/343208163452170225/NAC_G_500128269770_24169448.pdf</t>
  </si>
  <si>
    <t>343208163452170225</t>
  </si>
  <si>
    <t>Nadal</t>
  </si>
  <si>
    <t>12-26-2012</t>
  </si>
  <si>
    <t>https://www.jotformz.com/uploads/colegiosiria/61755175322657/343208230412623648/NAC_G_500128270723_24149664.pdf</t>
  </si>
  <si>
    <t>caramelos de luz</t>
  </si>
  <si>
    <t>Yanira</t>
  </si>
  <si>
    <t>San Martin</t>
  </si>
  <si>
    <t>Francisco de Villagra 127 dpto 604</t>
  </si>
  <si>
    <t>Nuñoa</t>
  </si>
  <si>
    <t>yanysantana@hotmail.com</t>
  </si>
  <si>
    <t>343208230412623648</t>
  </si>
  <si>
    <t>Gamonal</t>
  </si>
  <si>
    <t>08-23-2012</t>
  </si>
  <si>
    <t>https://www.jotformz.com/uploads/colegiosiria/61755175322657/343211806122895405/NAC_G_500128276279_24044465.pdf</t>
  </si>
  <si>
    <t>Riquelme</t>
  </si>
  <si>
    <t>Vicente Huidobro</t>
  </si>
  <si>
    <t>pau.riquelmesand@gmail.com</t>
  </si>
  <si>
    <t>190.45.12.221</t>
  </si>
  <si>
    <t>343211806122895405</t>
  </si>
  <si>
    <t>https://www.jotformz.com/uploads/colegiosiria/61755175322657/343212145122524619/NAC_G_500128276759_24044486.pdf</t>
  </si>
  <si>
    <t>Vicente Huidobro 3600</t>
  </si>
  <si>
    <t>343212145122524619</t>
  </si>
  <si>
    <t>Tomas Ignacio</t>
  </si>
  <si>
    <t>Castillo Galindo</t>
  </si>
  <si>
    <t>https://www.jotformz.com/uploads/colegiosiria/61755175322657/343212874972765357/Certificado de nacimiento Tomas Castillo.pdf</t>
  </si>
  <si>
    <t>Jardín Infantil Tierra de Niños</t>
  </si>
  <si>
    <t>Galindo</t>
  </si>
  <si>
    <t>Ramon Cruz Montt 3008</t>
  </si>
  <si>
    <t>galindoacuna@yahoo.es</t>
  </si>
  <si>
    <t>200.27.27.9</t>
  </si>
  <si>
    <t>343212874972765357</t>
  </si>
  <si>
    <t>ZUÑIGA</t>
  </si>
  <si>
    <t>https://www.jotformz.com/uploads/colegiosiria/61755175322657/343213274881624530/JOSEFA.pdf</t>
  </si>
  <si>
    <t>SAINT ANGELUS</t>
  </si>
  <si>
    <t>RIESCO</t>
  </si>
  <si>
    <t>OMAR</t>
  </si>
  <si>
    <t>65081370_</t>
  </si>
  <si>
    <t>JAVIERA CARRERA SUR 132</t>
  </si>
  <si>
    <t>fernanda.riesco@gmail.com</t>
  </si>
  <si>
    <t>343213274881624530</t>
  </si>
  <si>
    <t>Alegría</t>
  </si>
  <si>
    <t>02-17-2012</t>
  </si>
  <si>
    <t>https://www.jotformz.com/uploads/colegiosiria/61755175322657/343213946031249454/NAC_G_500128279269_23877343.pdf</t>
  </si>
  <si>
    <t>Areas Verdes Ñuñoa</t>
  </si>
  <si>
    <t>Alegria</t>
  </si>
  <si>
    <t>Capitán Ignacio Carrera Pinto 116-B Dpto.41</t>
  </si>
  <si>
    <t>patymella@gmail.com</t>
  </si>
  <si>
    <t>343213946031249454</t>
  </si>
  <si>
    <t>Alma</t>
  </si>
  <si>
    <t>Monsalve</t>
  </si>
  <si>
    <t>10-20-2012</t>
  </si>
  <si>
    <t>https://www.jotformz.com/uploads/colegiosiria/61755175322657/343214558532938632/NAC_G_500128280379_24095939.pdf</t>
  </si>
  <si>
    <t>Lara</t>
  </si>
  <si>
    <t>Rodrigo de Araya 4480 block-c, dpto 33</t>
  </si>
  <si>
    <t>evelinacarolina2015@gmail.com</t>
  </si>
  <si>
    <t>343214558532938632</t>
  </si>
  <si>
    <t>poblete avila</t>
  </si>
  <si>
    <t>https://www.jotformz.com/uploads/colegiosiria/61755175322657/343227158541155488/NAC_G_500126933299_24160138.pdf</t>
  </si>
  <si>
    <t>avila ponce</t>
  </si>
  <si>
    <t>poblete morales</t>
  </si>
  <si>
    <t>343227158541155488</t>
  </si>
  <si>
    <t>Maria Josefina</t>
  </si>
  <si>
    <t>Leppe</t>
  </si>
  <si>
    <t>08-26-2012</t>
  </si>
  <si>
    <t>https://www.jotformz.com/uploads/colegiosiria/61755175322657/343236493135301716/Maria Josefina Leppe Fernandez.pdf</t>
  </si>
  <si>
    <t>Michael</t>
  </si>
  <si>
    <t>Antonia Lopez de Bello 0340</t>
  </si>
  <si>
    <t>michael.leppe@gmail.com</t>
  </si>
  <si>
    <t>190.164.115.31</t>
  </si>
  <si>
    <t>343236493135301716</t>
  </si>
  <si>
    <t>Sospedra</t>
  </si>
  <si>
    <t>https://www.jotformz.com/uploads/colegiosiria/61755175322657/343286947119276100/certificado ncto para matricula.pdf</t>
  </si>
  <si>
    <t>Jardin Tia Monica</t>
  </si>
  <si>
    <t>Cadena</t>
  </si>
  <si>
    <t>Yankiel</t>
  </si>
  <si>
    <t>94560666_</t>
  </si>
  <si>
    <t>salesianos 4539</t>
  </si>
  <si>
    <t>patilunas27@hotmail.cl</t>
  </si>
  <si>
    <t>181.161.199.11</t>
  </si>
  <si>
    <t>343286947119276100</t>
  </si>
  <si>
    <t>Urra Galvez</t>
  </si>
  <si>
    <t>https://www.jotformz.com/uploads/colegiosiria/61755175322657/343292954622796281/NAC_G_500128233788_24232738.pdf</t>
  </si>
  <si>
    <t>Maria José</t>
  </si>
  <si>
    <t>Galvez Alvarado</t>
  </si>
  <si>
    <t>Richard</t>
  </si>
  <si>
    <t>Urra Blanco</t>
  </si>
  <si>
    <t>92781505_</t>
  </si>
  <si>
    <t>Rodrigo de Araya 4507</t>
  </si>
  <si>
    <t>majoga@gmail.com</t>
  </si>
  <si>
    <t>343292954622796281</t>
  </si>
  <si>
    <t>Zapata</t>
  </si>
  <si>
    <t>https://www.jotformz.com/uploads/colegiosiria/61755175322657/343304435971231403/NAC_G_500128309112_24210467.pdf</t>
  </si>
  <si>
    <t>Cristo joven</t>
  </si>
  <si>
    <t>Psje E #6151 Villa cousiño macul</t>
  </si>
  <si>
    <t>daniita.silva.bravo@hotmail.com</t>
  </si>
  <si>
    <t>343304435971231403</t>
  </si>
  <si>
    <t>lopresti</t>
  </si>
  <si>
    <t>https://www.jotformz.com/uploads/colegiosiria/61755175322657/343308615891898948/NAC_G_500128310354_24104022.pdf</t>
  </si>
  <si>
    <t>teresita de jesus</t>
  </si>
  <si>
    <t>ingrid</t>
  </si>
  <si>
    <t>acevedo</t>
  </si>
  <si>
    <t>luis</t>
  </si>
  <si>
    <t>pedro de valdivia 3120 dep. 21, ñuñoa</t>
  </si>
  <si>
    <t>infelu.loac@gmail.com</t>
  </si>
  <si>
    <t>343308615891898948</t>
  </si>
  <si>
    <t>12-22-2012</t>
  </si>
  <si>
    <t>https://www.jotformz.com/uploads/colegiosiria/61755175322657/343330625122674879/NAC_G_500128315080_24149904-1.pdf</t>
  </si>
  <si>
    <t>Sala cuna y jardín infantil volcán villarrica</t>
  </si>
  <si>
    <t>PRISCILLA</t>
  </si>
  <si>
    <t>RAMIREZ</t>
  </si>
  <si>
    <t>benja.taxi@gmail.com</t>
  </si>
  <si>
    <t>191.125.29.221</t>
  </si>
  <si>
    <t>343330625122674879</t>
  </si>
  <si>
    <t>ALEX</t>
  </si>
  <si>
    <t>10-27-2012</t>
  </si>
  <si>
    <t>https://www.jotformz.com/uploads/colegiosiria/61755175322657/343338030421962064/alex.pdf</t>
  </si>
  <si>
    <t>JARDIN ESPERANZA</t>
  </si>
  <si>
    <t>KARINA</t>
  </si>
  <si>
    <t>URRUTIA</t>
  </si>
  <si>
    <t>SAN JUAN BOSCO 4131 C</t>
  </si>
  <si>
    <t>MACÚL</t>
  </si>
  <si>
    <t>karinita_and_04@hotmail.com</t>
  </si>
  <si>
    <t>343338030421962064</t>
  </si>
  <si>
    <t>TOMÁS</t>
  </si>
  <si>
    <t>https://www.jotformz.com/uploads/colegiosiria/61755175322657/343338183421571034/tomas.pdf</t>
  </si>
  <si>
    <t>343338183421571034</t>
  </si>
  <si>
    <t>https://www.jotformz.com/uploads/colegiosiria/61755175322657/343380789981844985/NAC_G_500128319867_24238594.pdf</t>
  </si>
  <si>
    <t>Peralta</t>
  </si>
  <si>
    <t>Las rocas 995</t>
  </si>
  <si>
    <t>kavy.csp@gmail.com</t>
  </si>
  <si>
    <t>186.37.202.189</t>
  </si>
  <si>
    <t>343380789981844985</t>
  </si>
  <si>
    <t>dominga</t>
  </si>
  <si>
    <t>adille</t>
  </si>
  <si>
    <t>https://www.jotformz.com/uploads/colegiosiria/61755175322657/343392323232112082/Pantallazo_03-07-2016-17-56-40.png</t>
  </si>
  <si>
    <t>educcere</t>
  </si>
  <si>
    <t>camila</t>
  </si>
  <si>
    <t>salinas</t>
  </si>
  <si>
    <t>manuel</t>
  </si>
  <si>
    <t>pedro torres 260</t>
  </si>
  <si>
    <t>cisalinas1@hotmail.com</t>
  </si>
  <si>
    <t>200.30.202.232</t>
  </si>
  <si>
    <t>343392323232112082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</si>
</sst>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yyyy\-mm\-dd\ hh:mm:ss"/>
    <numFmt numFmtId="165" formatCode="mm\-dd\-yyyy"/>
    <numFmt numFmtId="166" formatCode="yyyy\-mm\-dd\ h:mm:ss"/>
    <numFmt numFmtId="167" formatCode="dd\-mm\-yyyy"/>
    <numFmt numFmtId="168" formatCode="d\-m\-yyyy"/>
  </numFmts>
  <fonts count="4" x14ac:knownFonts="1">
    <font>
      <sz val="11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0" fillId="0" borderId="0" xfId="0" applyNumberFormat="1" applyFont="1" applyAlignment="1"/>
    <xf numFmtId="0" fontId="0" fillId="0" borderId="0" xfId="0" applyFont="1"/>
    <xf numFmtId="165" fontId="0" fillId="0" borderId="0" xfId="0" applyNumberFormat="1" applyFont="1"/>
    <xf numFmtId="0" fontId="2" fillId="0" borderId="0" xfId="0" applyFont="1"/>
    <xf numFmtId="164" fontId="0" fillId="0" borderId="0" xfId="0" applyNumberFormat="1" applyFont="1"/>
    <xf numFmtId="166" fontId="0" fillId="0" borderId="0" xfId="0" applyNumberFormat="1" applyFont="1" applyAlignment="1"/>
    <xf numFmtId="0" fontId="0" fillId="0" borderId="0" xfId="0" applyFont="1" applyAlignment="1"/>
    <xf numFmtId="165" fontId="0" fillId="0" borderId="0" xfId="0" applyNumberFormat="1" applyFont="1" applyAlignment="1"/>
    <xf numFmtId="167" fontId="0" fillId="0" borderId="0" xfId="0" applyNumberFormat="1" applyFont="1" applyAlignment="1"/>
    <xf numFmtId="3" fontId="0" fillId="0" borderId="0" xfId="0" applyNumberFormat="1" applyFont="1" applyAlignment="1"/>
    <xf numFmtId="0" fontId="3" fillId="0" borderId="0" xfId="0" applyFont="1" applyAlignment="1"/>
    <xf numFmtId="168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jotformz.com/form.php?formID=61755175322657&amp;sid=342929836627381292&amp;mode=edit" TargetMode="External"/><Relationship Id="rId299" Type="http://schemas.openxmlformats.org/officeDocument/2006/relationships/hyperlink" Target="https://jotformz.com/form.php?formID=61755175322657&amp;sid=342953131302932543&amp;mode=edit" TargetMode="External"/><Relationship Id="rId21" Type="http://schemas.openxmlformats.org/officeDocument/2006/relationships/hyperlink" Target="https://jotformz.com/form.php?formID=61755175322657&amp;sid=342923128781136324&amp;mode=edit" TargetMode="External"/><Relationship Id="rId63" Type="http://schemas.openxmlformats.org/officeDocument/2006/relationships/hyperlink" Target="https://jotformz.com/form.php?formID=61755175322657&amp;sid=342929196965862281&amp;mode=edit" TargetMode="External"/><Relationship Id="rId159" Type="http://schemas.openxmlformats.org/officeDocument/2006/relationships/hyperlink" Target="https://jotformz.com/form.php?formID=61755175322657&amp;sid=342930550781169779&amp;mode=edit" TargetMode="External"/><Relationship Id="rId324" Type="http://schemas.openxmlformats.org/officeDocument/2006/relationships/hyperlink" Target="https://jotformz.com/form.php?formID=61755175322657&amp;sid=342971990152563090&amp;mode=edit" TargetMode="External"/><Relationship Id="rId366" Type="http://schemas.openxmlformats.org/officeDocument/2006/relationships/hyperlink" Target="https://jotformz.com/form.php?formID=61755175322657&amp;sid=343052437741307976&amp;mode=edit" TargetMode="External"/><Relationship Id="rId170" Type="http://schemas.openxmlformats.org/officeDocument/2006/relationships/hyperlink" Target="https://jotformz.com/form.php?formID=61755175322657&amp;sid=342930930961556988&amp;mode=edit" TargetMode="External"/><Relationship Id="rId226" Type="http://schemas.openxmlformats.org/officeDocument/2006/relationships/hyperlink" Target="https://jotformz.com/form.php?formID=61755175322657&amp;sid=342934599821749724&amp;mode=edit" TargetMode="External"/><Relationship Id="rId433" Type="http://schemas.openxmlformats.org/officeDocument/2006/relationships/hyperlink" Target="https://www.jotformz.com/uploads/colegiosiria/61755175322657/343206030341348653/NAC_G_500128267040_24136926.pdf" TargetMode="External"/><Relationship Id="rId268" Type="http://schemas.openxmlformats.org/officeDocument/2006/relationships/hyperlink" Target="https://jotformz.com/form.php?formID=61755175322657&amp;sid=342943755211297336&amp;mode=edit" TargetMode="External"/><Relationship Id="rId32" Type="http://schemas.openxmlformats.org/officeDocument/2006/relationships/hyperlink" Target="https://jotformz.com/form.php?formID=61755175322657&amp;sid=342923268711869258&amp;mode=edit" TargetMode="External"/><Relationship Id="rId74" Type="http://schemas.openxmlformats.org/officeDocument/2006/relationships/hyperlink" Target="https://jotformz.com/form.php?formID=61755175322657&amp;sid=342929321479436267&amp;mode=edit" TargetMode="External"/><Relationship Id="rId128" Type="http://schemas.openxmlformats.org/officeDocument/2006/relationships/hyperlink" Target="https://jotformz.com/form.php?formID=61755175322657&amp;sid=342930019913421198&amp;mode=edit" TargetMode="External"/><Relationship Id="rId335" Type="http://schemas.openxmlformats.org/officeDocument/2006/relationships/hyperlink" Target="https://jotformz.com/form.php?formID=61755175322657&amp;sid=342979358022630031&amp;mode=edit" TargetMode="External"/><Relationship Id="rId377" Type="http://schemas.openxmlformats.org/officeDocument/2006/relationships/hyperlink" Target="https://jotformz.com/form.php?formID=61755175322657&amp;sid=343106680165223099&amp;mode=edit" TargetMode="External"/><Relationship Id="rId5" Type="http://schemas.openxmlformats.org/officeDocument/2006/relationships/hyperlink" Target="https://jotformz.com/form.php?formID=61755175322657&amp;sid=342922984991966366&amp;mode=edit" TargetMode="External"/><Relationship Id="rId181" Type="http://schemas.openxmlformats.org/officeDocument/2006/relationships/hyperlink" Target="https://jotformz.com/form.php?formID=61755175322657&amp;sid=342931411552253990&amp;mode=edit" TargetMode="External"/><Relationship Id="rId237" Type="http://schemas.openxmlformats.org/officeDocument/2006/relationships/hyperlink" Target="https://jotformz.com/form.php?formID=61755175322657&amp;sid=342936124601159741&amp;mode=edit" TargetMode="External"/><Relationship Id="rId402" Type="http://schemas.openxmlformats.org/officeDocument/2006/relationships/hyperlink" Target="https://jotformz.com/form.php?formID=61755175322657&amp;sid=343186509371521597&amp;mode=edit" TargetMode="External"/><Relationship Id="rId279" Type="http://schemas.openxmlformats.org/officeDocument/2006/relationships/hyperlink" Target="https://jotformz.com/form.php?formID=61755175322657&amp;sid=342947602741994645&amp;mode=edit" TargetMode="External"/><Relationship Id="rId444" Type="http://schemas.openxmlformats.org/officeDocument/2006/relationships/hyperlink" Target="https://www.jotformz.com/uploads/colegiosiria/61755175322657/343211806122895405/NAC_G_500128276279_24044465.pdf" TargetMode="External"/><Relationship Id="rId43" Type="http://schemas.openxmlformats.org/officeDocument/2006/relationships/hyperlink" Target="https://jotformz.com/form.php?formID=61755175322657&amp;sid=342923400852157110&amp;mode=edit" TargetMode="External"/><Relationship Id="rId139" Type="http://schemas.openxmlformats.org/officeDocument/2006/relationships/hyperlink" Target="https://jotformz.com/form.php?formID=61755175322657&amp;sid=342930172118854399&amp;mode=edit" TargetMode="External"/><Relationship Id="rId290" Type="http://schemas.openxmlformats.org/officeDocument/2006/relationships/hyperlink" Target="https://jotformz.com/form.php?formID=61755175322657&amp;sid=342949372202613599&amp;mode=edit" TargetMode="External"/><Relationship Id="rId304" Type="http://schemas.openxmlformats.org/officeDocument/2006/relationships/hyperlink" Target="https://jotformz.com/form.php?formID=61755175322657&amp;sid=342956746591679763&amp;mode=edit" TargetMode="External"/><Relationship Id="rId346" Type="http://schemas.openxmlformats.org/officeDocument/2006/relationships/hyperlink" Target="https://jotformz.com/form.php?formID=61755175322657&amp;sid=343017118071446344&amp;mode=edit" TargetMode="External"/><Relationship Id="rId388" Type="http://schemas.openxmlformats.org/officeDocument/2006/relationships/hyperlink" Target="https://www.jotformz.com/uploads/colegiosiria/61755175322657/343131242821979942/NAC_G_500128199819_24076448.pdf" TargetMode="External"/><Relationship Id="rId85" Type="http://schemas.openxmlformats.org/officeDocument/2006/relationships/hyperlink" Target="https://jotformz.com/form.php?formID=61755175322657&amp;sid=342929480021727763&amp;mode=edit" TargetMode="External"/><Relationship Id="rId150" Type="http://schemas.openxmlformats.org/officeDocument/2006/relationships/hyperlink" Target="https://jotformz.com/form.php?formID=61755175322657&amp;sid=342930361512756404&amp;mode=edit" TargetMode="External"/><Relationship Id="rId192" Type="http://schemas.openxmlformats.org/officeDocument/2006/relationships/hyperlink" Target="https://jotformz.com/form.php?formID=61755175322657&amp;sid=342931829053672184&amp;mode=edit" TargetMode="External"/><Relationship Id="rId206" Type="http://schemas.openxmlformats.org/officeDocument/2006/relationships/hyperlink" Target="https://jotformz.com/form.php?formID=61755175322657&amp;sid=342932805077165423&amp;mode=edit" TargetMode="External"/><Relationship Id="rId413" Type="http://schemas.openxmlformats.org/officeDocument/2006/relationships/hyperlink" Target="https://jotformz.com/form.php?formID=61755175322657&amp;sid=343192977121714190&amp;mode=edit" TargetMode="External"/><Relationship Id="rId248" Type="http://schemas.openxmlformats.org/officeDocument/2006/relationships/hyperlink" Target="https://jotformz.com/form.php?formID=61755175322657&amp;sid=342937784931636617&amp;mode=edit" TargetMode="External"/><Relationship Id="rId455" Type="http://schemas.openxmlformats.org/officeDocument/2006/relationships/hyperlink" Target="https://www.jotformz.com/uploads/colegiosiria/61755175322657/343227158541155488/NAC_G_500126933299_24160138.pdf" TargetMode="External"/><Relationship Id="rId12" Type="http://schemas.openxmlformats.org/officeDocument/2006/relationships/hyperlink" Target="https://jotformz.com/form.php?formID=61755175322657&amp;sid=342923041477926932&amp;mode=edit" TargetMode="External"/><Relationship Id="rId108" Type="http://schemas.openxmlformats.org/officeDocument/2006/relationships/hyperlink" Target="https://jotformz.com/form.php?formID=61755175322657&amp;sid=342929761431597290&amp;mode=edit" TargetMode="External"/><Relationship Id="rId315" Type="http://schemas.openxmlformats.org/officeDocument/2006/relationships/hyperlink" Target="https://jotformz.com/form.php?formID=61755175322657&amp;sid=342961720077244009&amp;mode=edit" TargetMode="External"/><Relationship Id="rId357" Type="http://schemas.openxmlformats.org/officeDocument/2006/relationships/hyperlink" Target="https://jotformz.com/form.php?formID=61755175322657&amp;sid=343033983654921194&amp;mode=edit" TargetMode="External"/><Relationship Id="rId54" Type="http://schemas.openxmlformats.org/officeDocument/2006/relationships/hyperlink" Target="https://jotformz.com/form.php?formID=61755175322657&amp;sid=342923677222783266&amp;mode=edit" TargetMode="External"/><Relationship Id="rId96" Type="http://schemas.openxmlformats.org/officeDocument/2006/relationships/hyperlink" Target="https://jotformz.com/form.php?formID=61755175322657&amp;sid=342929623722181650&amp;mode=edit" TargetMode="External"/><Relationship Id="rId161" Type="http://schemas.openxmlformats.org/officeDocument/2006/relationships/hyperlink" Target="https://jotformz.com/form.php?formID=61755175322657&amp;sid=342930679263623559&amp;mode=edit" TargetMode="External"/><Relationship Id="rId217" Type="http://schemas.openxmlformats.org/officeDocument/2006/relationships/hyperlink" Target="https://jotformz.com/form.php?formID=61755175322657&amp;sid=342933943523113253&amp;mode=edit" TargetMode="External"/><Relationship Id="rId399" Type="http://schemas.openxmlformats.org/officeDocument/2006/relationships/hyperlink" Target="https://www.jotformz.com/uploads/colegiosiria/61755175322657/343150796174420368/NAC_G_500128222769_24151972.pdf" TargetMode="External"/><Relationship Id="rId259" Type="http://schemas.openxmlformats.org/officeDocument/2006/relationships/hyperlink" Target="https://jotformz.com/form.php?formID=61755175322657&amp;sid=342941114001945842&amp;mode=edit" TargetMode="External"/><Relationship Id="rId424" Type="http://schemas.openxmlformats.org/officeDocument/2006/relationships/hyperlink" Target="https://jotformz.com/form.php?formID=61755175322657&amp;sid=343200264261106345&amp;mode=edit" TargetMode="External"/><Relationship Id="rId466" Type="http://schemas.openxmlformats.org/officeDocument/2006/relationships/hyperlink" Target="https://jotformz.com/form.php?formID=61755175322657&amp;sid=343330625122674879&amp;mode=edit" TargetMode="External"/><Relationship Id="rId23" Type="http://schemas.openxmlformats.org/officeDocument/2006/relationships/hyperlink" Target="https://jotformz.com/form.php?formID=61755175322657&amp;sid=342923132691639548&amp;mode=edit" TargetMode="External"/><Relationship Id="rId119" Type="http://schemas.openxmlformats.org/officeDocument/2006/relationships/hyperlink" Target="https://jotformz.com/form.php?formID=61755175322657&amp;sid=342929841110110743&amp;mode=edit" TargetMode="External"/><Relationship Id="rId270" Type="http://schemas.openxmlformats.org/officeDocument/2006/relationships/hyperlink" Target="https://jotformz.com/form.php?formID=61755175322657&amp;sid=342944946531429913&amp;mode=edit" TargetMode="External"/><Relationship Id="rId326" Type="http://schemas.openxmlformats.org/officeDocument/2006/relationships/hyperlink" Target="https://jotformz.com/form.php?formID=61755175322657&amp;sid=342972438882785979&amp;mode=edit" TargetMode="External"/><Relationship Id="rId65" Type="http://schemas.openxmlformats.org/officeDocument/2006/relationships/hyperlink" Target="https://jotformz.com/form.php?formID=61755175322657&amp;sid=342929244923781929&amp;mode=edit" TargetMode="External"/><Relationship Id="rId130" Type="http://schemas.openxmlformats.org/officeDocument/2006/relationships/hyperlink" Target="https://jotformz.com/form.php?formID=61755175322657&amp;sid=342930043331781054&amp;mode=edit" TargetMode="External"/><Relationship Id="rId368" Type="http://schemas.openxmlformats.org/officeDocument/2006/relationships/hyperlink" Target="https://jotformz.com/form.php?formID=61755175322657&amp;sid=343058986632460371&amp;mode=edit" TargetMode="External"/><Relationship Id="rId172" Type="http://schemas.openxmlformats.org/officeDocument/2006/relationships/hyperlink" Target="https://jotformz.com/form.php?formID=61755175322657&amp;sid=342930994901588719&amp;mode=edit" TargetMode="External"/><Relationship Id="rId193" Type="http://schemas.openxmlformats.org/officeDocument/2006/relationships/hyperlink" Target="https://jotformz.com/form.php?formID=61755175322657&amp;sid=342931848412311223&amp;mode=edit" TargetMode="External"/><Relationship Id="rId207" Type="http://schemas.openxmlformats.org/officeDocument/2006/relationships/hyperlink" Target="https://jotformz.com/form.php?formID=61755175322657&amp;sid=342932873161369280&amp;mode=edit" TargetMode="External"/><Relationship Id="rId228" Type="http://schemas.openxmlformats.org/officeDocument/2006/relationships/hyperlink" Target="https://jotformz.com/form.php?formID=61755175322657&amp;sid=342934808941170888&amp;mode=edit" TargetMode="External"/><Relationship Id="rId249" Type="http://schemas.openxmlformats.org/officeDocument/2006/relationships/hyperlink" Target="https://jotformz.com/form.php?formID=61755175322657&amp;sid=342937811721603466&amp;mode=edit" TargetMode="External"/><Relationship Id="rId414" Type="http://schemas.openxmlformats.org/officeDocument/2006/relationships/hyperlink" Target="https://jotformz.com/form.php?formID=61755175322657&amp;sid=343194011052280824&amp;mode=edit" TargetMode="External"/><Relationship Id="rId435" Type="http://schemas.openxmlformats.org/officeDocument/2006/relationships/hyperlink" Target="https://www.jotformz.com/uploads/colegiosiria/61755175322657/343206261220970745/NAC_G_500128268308_23972936.pdf" TargetMode="External"/><Relationship Id="rId456" Type="http://schemas.openxmlformats.org/officeDocument/2006/relationships/hyperlink" Target="https://jotformz.com/form.php?formID=61755175322657&amp;sid=343227158541155488&amp;mode=edit" TargetMode="External"/><Relationship Id="rId13" Type="http://schemas.openxmlformats.org/officeDocument/2006/relationships/hyperlink" Target="https://jotformz.com/form.php?formID=61755175322657&amp;sid=342923064481404985&amp;mode=edit" TargetMode="External"/><Relationship Id="rId109" Type="http://schemas.openxmlformats.org/officeDocument/2006/relationships/hyperlink" Target="https://jotformz.com/form.php?formID=61755175322657&amp;sid=342929770621541147&amp;mode=edit" TargetMode="External"/><Relationship Id="rId260" Type="http://schemas.openxmlformats.org/officeDocument/2006/relationships/hyperlink" Target="https://jotformz.com/form.php?formID=61755175322657&amp;sid=342941134012877867&amp;mode=edit" TargetMode="External"/><Relationship Id="rId281" Type="http://schemas.openxmlformats.org/officeDocument/2006/relationships/hyperlink" Target="https://jotformz.com/form.php?formID=61755175322657&amp;sid=342948185781561757&amp;mode=edit" TargetMode="External"/><Relationship Id="rId316" Type="http://schemas.openxmlformats.org/officeDocument/2006/relationships/hyperlink" Target="https://jotformz.com/form.php?formID=61755175322657&amp;sid=342964786673489942&amp;mode=edit" TargetMode="External"/><Relationship Id="rId337" Type="http://schemas.openxmlformats.org/officeDocument/2006/relationships/hyperlink" Target="https://jotformz.com/form.php?formID=61755175322657&amp;sid=342983269321713466&amp;mode=edit" TargetMode="External"/><Relationship Id="rId34" Type="http://schemas.openxmlformats.org/officeDocument/2006/relationships/hyperlink" Target="https://jotformz.com/form.php?formID=61755175322657&amp;sid=342923282961915136&amp;mode=edit" TargetMode="External"/><Relationship Id="rId55" Type="http://schemas.openxmlformats.org/officeDocument/2006/relationships/hyperlink" Target="https://jotformz.com/form.php?formID=61755175322657&amp;sid=342923700522680255&amp;mode=edit" TargetMode="External"/><Relationship Id="rId76" Type="http://schemas.openxmlformats.org/officeDocument/2006/relationships/hyperlink" Target="https://jotformz.com/form.php?formID=61755175322657&amp;sid=342929333601827350&amp;mode=edit" TargetMode="External"/><Relationship Id="rId97" Type="http://schemas.openxmlformats.org/officeDocument/2006/relationships/hyperlink" Target="https://jotformz.com/form.php?formID=61755175322657&amp;sid=342929632181544943&amp;mode=edit" TargetMode="External"/><Relationship Id="rId120" Type="http://schemas.openxmlformats.org/officeDocument/2006/relationships/hyperlink" Target="https://jotformz.com/form.php?formID=61755175322657&amp;sid=342929850731584014&amp;mode=edit" TargetMode="External"/><Relationship Id="rId141" Type="http://schemas.openxmlformats.org/officeDocument/2006/relationships/hyperlink" Target="https://jotformz.com/form.php?formID=61755175322657&amp;sid=342930203431479861&amp;mode=edit" TargetMode="External"/><Relationship Id="rId358" Type="http://schemas.openxmlformats.org/officeDocument/2006/relationships/hyperlink" Target="https://jotformz.com/form.php?formID=61755175322657&amp;sid=343034106281445151&amp;mode=edit" TargetMode="External"/><Relationship Id="rId379" Type="http://schemas.openxmlformats.org/officeDocument/2006/relationships/hyperlink" Target="https://jotformz.com/form.php?formID=61755175322657&amp;sid=343113186541604023&amp;mode=edit" TargetMode="External"/><Relationship Id="rId7" Type="http://schemas.openxmlformats.org/officeDocument/2006/relationships/hyperlink" Target="https://jotformz.com/form.php?formID=61755175322657&amp;sid=342923018202889476&amp;mode=edit" TargetMode="External"/><Relationship Id="rId162" Type="http://schemas.openxmlformats.org/officeDocument/2006/relationships/hyperlink" Target="https://jotformz.com/form.php?formID=61755175322657&amp;sid=342930728442706309&amp;mode=edit" TargetMode="External"/><Relationship Id="rId183" Type="http://schemas.openxmlformats.org/officeDocument/2006/relationships/hyperlink" Target="https://jotformz.com/form.php?formID=61755175322657&amp;sid=342931447548645001&amp;mode=edit" TargetMode="External"/><Relationship Id="rId218" Type="http://schemas.openxmlformats.org/officeDocument/2006/relationships/hyperlink" Target="https://jotformz.com/form.php?formID=61755175322657&amp;sid=342933982722498151&amp;mode=edit" TargetMode="External"/><Relationship Id="rId239" Type="http://schemas.openxmlformats.org/officeDocument/2006/relationships/hyperlink" Target="https://jotformz.com/form.php?formID=61755175322657&amp;sid=342936548768805712&amp;mode=edit" TargetMode="External"/><Relationship Id="rId390" Type="http://schemas.openxmlformats.org/officeDocument/2006/relationships/hyperlink" Target="https://www.jotformz.com/uploads/colegiosiria/61755175322657/343131346821484760/NAC_G_500128199819_24076448.pdf" TargetMode="External"/><Relationship Id="rId404" Type="http://schemas.openxmlformats.org/officeDocument/2006/relationships/hyperlink" Target="https://www.jotformz.com/uploads/colegiosiria/61755175322657/343190742101347617/NAC_G_500128233125_23957316.pdf" TargetMode="External"/><Relationship Id="rId425" Type="http://schemas.openxmlformats.org/officeDocument/2006/relationships/hyperlink" Target="https://jotformz.com/form.php?formID=61755175322657&amp;sid=343200283311856217&amp;mode=edit" TargetMode="External"/><Relationship Id="rId446" Type="http://schemas.openxmlformats.org/officeDocument/2006/relationships/hyperlink" Target="https://www.jotformz.com/uploads/colegiosiria/61755175322657/343212145122524619/NAC_G_500128276759_24044486.pdf" TargetMode="External"/><Relationship Id="rId467" Type="http://schemas.openxmlformats.org/officeDocument/2006/relationships/hyperlink" Target="https://www.jotformz.com/uploads/colegiosiria/61755175322657/343338030421962064/alex.pdf" TargetMode="External"/><Relationship Id="rId250" Type="http://schemas.openxmlformats.org/officeDocument/2006/relationships/hyperlink" Target="https://jotformz.com/form.php?formID=61755175322657&amp;sid=342937966611889819&amp;mode=edit" TargetMode="External"/><Relationship Id="rId271" Type="http://schemas.openxmlformats.org/officeDocument/2006/relationships/hyperlink" Target="https://jotformz.com/form.php?formID=61755175322657&amp;sid=342945288412317101&amp;mode=edit" TargetMode="External"/><Relationship Id="rId292" Type="http://schemas.openxmlformats.org/officeDocument/2006/relationships/hyperlink" Target="https://jotformz.com/form.php?formID=61755175322657&amp;sid=342949879971217840&amp;mode=edit" TargetMode="External"/><Relationship Id="rId306" Type="http://schemas.openxmlformats.org/officeDocument/2006/relationships/hyperlink" Target="https://jotformz.com/form.php?formID=61755175322657&amp;sid=342957880270415388&amp;mode=edit" TargetMode="External"/><Relationship Id="rId24" Type="http://schemas.openxmlformats.org/officeDocument/2006/relationships/hyperlink" Target="https://jotformz.com/form.php?formID=61755175322657&amp;sid=342923136922184794&amp;mode=edit" TargetMode="External"/><Relationship Id="rId45" Type="http://schemas.openxmlformats.org/officeDocument/2006/relationships/hyperlink" Target="https://jotformz.com/form.php?formID=61755175322657&amp;sid=342923439251570566&amp;mode=edit" TargetMode="External"/><Relationship Id="rId66" Type="http://schemas.openxmlformats.org/officeDocument/2006/relationships/hyperlink" Target="https://jotformz.com/form.php?formID=61755175322657&amp;sid=342929246941323864&amp;mode=edit" TargetMode="External"/><Relationship Id="rId87" Type="http://schemas.openxmlformats.org/officeDocument/2006/relationships/hyperlink" Target="https://jotformz.com/form.php?formID=61755175322657&amp;sid=342929485971441137&amp;mode=edit" TargetMode="External"/><Relationship Id="rId110" Type="http://schemas.openxmlformats.org/officeDocument/2006/relationships/hyperlink" Target="https://jotformz.com/form.php?formID=61755175322657&amp;sid=342929776686444234&amp;mode=edit" TargetMode="External"/><Relationship Id="rId131" Type="http://schemas.openxmlformats.org/officeDocument/2006/relationships/hyperlink" Target="https://jotformz.com/form.php?formID=61755175322657&amp;sid=342930051497413807&amp;mode=edit" TargetMode="External"/><Relationship Id="rId327" Type="http://schemas.openxmlformats.org/officeDocument/2006/relationships/hyperlink" Target="https://jotformz.com/form.php?formID=61755175322657&amp;sid=342972581502566589&amp;mode=edit" TargetMode="External"/><Relationship Id="rId348" Type="http://schemas.openxmlformats.org/officeDocument/2006/relationships/hyperlink" Target="https://jotformz.com/form.php?formID=61755175322657&amp;sid=343018806931496222&amp;mode=edit" TargetMode="External"/><Relationship Id="rId369" Type="http://schemas.openxmlformats.org/officeDocument/2006/relationships/hyperlink" Target="https://jotformz.com/form.php?formID=61755175322657&amp;sid=343061167534944488&amp;mode=edit" TargetMode="External"/><Relationship Id="rId152" Type="http://schemas.openxmlformats.org/officeDocument/2006/relationships/hyperlink" Target="https://jotformz.com/form.php?formID=61755175322657&amp;sid=342930379561696220&amp;mode=edit" TargetMode="External"/><Relationship Id="rId173" Type="http://schemas.openxmlformats.org/officeDocument/2006/relationships/hyperlink" Target="https://jotformz.com/form.php?formID=61755175322657&amp;sid=342931108522402022&amp;mode=edit" TargetMode="External"/><Relationship Id="rId194" Type="http://schemas.openxmlformats.org/officeDocument/2006/relationships/hyperlink" Target="https://jotformz.com/form.php?formID=61755175322657&amp;sid=342931863051432594&amp;mode=edit" TargetMode="External"/><Relationship Id="rId208" Type="http://schemas.openxmlformats.org/officeDocument/2006/relationships/hyperlink" Target="https://jotformz.com/form.php?formID=61755175322657&amp;sid=342932897842103352&amp;mode=edit" TargetMode="External"/><Relationship Id="rId229" Type="http://schemas.openxmlformats.org/officeDocument/2006/relationships/hyperlink" Target="https://jotformz.com/form.php?formID=61755175322657&amp;sid=342934872646693087&amp;mode=edit" TargetMode="External"/><Relationship Id="rId380" Type="http://schemas.openxmlformats.org/officeDocument/2006/relationships/hyperlink" Target="https://jotformz.com/form.php?formID=61755175322657&amp;sid=343113483981290776&amp;mode=edit" TargetMode="External"/><Relationship Id="rId415" Type="http://schemas.openxmlformats.org/officeDocument/2006/relationships/hyperlink" Target="https://www.jotformz.com/uploads/colegiosiria/61755175322657/343194828739246731/NAC_G_500128244747_24019595.pdf" TargetMode="External"/><Relationship Id="rId436" Type="http://schemas.openxmlformats.org/officeDocument/2006/relationships/hyperlink" Target="https://jotformz.com/form.php?formID=61755175322657&amp;sid=343206261220970745&amp;mode=edit" TargetMode="External"/><Relationship Id="rId457" Type="http://schemas.openxmlformats.org/officeDocument/2006/relationships/hyperlink" Target="https://jotformz.com/form.php?formID=61755175322657&amp;sid=343236493135301716&amp;mode=edit" TargetMode="External"/><Relationship Id="rId240" Type="http://schemas.openxmlformats.org/officeDocument/2006/relationships/hyperlink" Target="https://jotformz.com/form.php?formID=61755175322657&amp;sid=342936700642990700&amp;mode=edit" TargetMode="External"/><Relationship Id="rId261" Type="http://schemas.openxmlformats.org/officeDocument/2006/relationships/hyperlink" Target="https://jotformz.com/form.php?formID=61755175322657&amp;sid=342941407421953987&amp;mode=edit" TargetMode="External"/><Relationship Id="rId14" Type="http://schemas.openxmlformats.org/officeDocument/2006/relationships/hyperlink" Target="https://jotformz.com/form.php?formID=61755175322657&amp;sid=342923074511752374&amp;mode=edit" TargetMode="External"/><Relationship Id="rId35" Type="http://schemas.openxmlformats.org/officeDocument/2006/relationships/hyperlink" Target="https://jotformz.com/form.php?formID=61755175322657&amp;sid=342923286832468311&amp;mode=edit" TargetMode="External"/><Relationship Id="rId56" Type="http://schemas.openxmlformats.org/officeDocument/2006/relationships/hyperlink" Target="https://jotformz.com/form.php?formID=61755175322657&amp;sid=342923712691413961&amp;mode=edit" TargetMode="External"/><Relationship Id="rId77" Type="http://schemas.openxmlformats.org/officeDocument/2006/relationships/hyperlink" Target="https://jotformz.com/form.php?formID=61755175322657&amp;sid=342929361451887495&amp;mode=edit" TargetMode="External"/><Relationship Id="rId100" Type="http://schemas.openxmlformats.org/officeDocument/2006/relationships/hyperlink" Target="https://jotformz.com/form.php?formID=61755175322657&amp;sid=342929663622857552&amp;mode=edit" TargetMode="External"/><Relationship Id="rId282" Type="http://schemas.openxmlformats.org/officeDocument/2006/relationships/hyperlink" Target="https://jotformz.com/form.php?formID=61755175322657&amp;sid=342948481032886839&amp;mode=edit" TargetMode="External"/><Relationship Id="rId317" Type="http://schemas.openxmlformats.org/officeDocument/2006/relationships/hyperlink" Target="https://jotformz.com/form.php?formID=61755175322657&amp;sid=342965630632703249&amp;mode=edit" TargetMode="External"/><Relationship Id="rId338" Type="http://schemas.openxmlformats.org/officeDocument/2006/relationships/hyperlink" Target="https://jotformz.com/form.php?formID=61755175322657&amp;sid=342984165222773563&amp;mode=edit" TargetMode="External"/><Relationship Id="rId359" Type="http://schemas.openxmlformats.org/officeDocument/2006/relationships/hyperlink" Target="https://jotformz.com/form.php?formID=61755175322657&amp;sid=343036719283430281&amp;mode=edit" TargetMode="External"/><Relationship Id="rId8" Type="http://schemas.openxmlformats.org/officeDocument/2006/relationships/hyperlink" Target="https://jotformz.com/form.php?formID=61755175322657&amp;sid=342930250111619899&amp;mode=edit" TargetMode="External"/><Relationship Id="rId98" Type="http://schemas.openxmlformats.org/officeDocument/2006/relationships/hyperlink" Target="https://jotformz.com/form.php?formID=61755175322657&amp;sid=342929652641683014&amp;mode=edit" TargetMode="External"/><Relationship Id="rId121" Type="http://schemas.openxmlformats.org/officeDocument/2006/relationships/hyperlink" Target="https://jotformz.com/form.php?formID=61755175322657&amp;sid=342929851532890276&amp;mode=edit" TargetMode="External"/><Relationship Id="rId142" Type="http://schemas.openxmlformats.org/officeDocument/2006/relationships/hyperlink" Target="https://jotformz.com/form.php?formID=61755175322657&amp;sid=342930248841202869&amp;mode=edit" TargetMode="External"/><Relationship Id="rId163" Type="http://schemas.openxmlformats.org/officeDocument/2006/relationships/hyperlink" Target="https://jotformz.com/form.php?formID=61755175322657&amp;sid=342930735001925085&amp;mode=edit" TargetMode="External"/><Relationship Id="rId184" Type="http://schemas.openxmlformats.org/officeDocument/2006/relationships/hyperlink" Target="https://jotformz.com/form.php?formID=61755175322657&amp;sid=342931488116428368&amp;mode=edit" TargetMode="External"/><Relationship Id="rId219" Type="http://schemas.openxmlformats.org/officeDocument/2006/relationships/hyperlink" Target="https://jotformz.com/form.php?formID=61755175322657&amp;sid=342933984231644021&amp;mode=edit" TargetMode="External"/><Relationship Id="rId370" Type="http://schemas.openxmlformats.org/officeDocument/2006/relationships/hyperlink" Target="https://jotformz.com/form.php?formID=61755175322657&amp;sid=343061706702353040&amp;mode=edit" TargetMode="External"/><Relationship Id="rId391" Type="http://schemas.openxmlformats.org/officeDocument/2006/relationships/hyperlink" Target="https://jotformz.com/form.php?formID=61755175322657&amp;sid=343131346821484760&amp;mode=edit" TargetMode="External"/><Relationship Id="rId405" Type="http://schemas.openxmlformats.org/officeDocument/2006/relationships/hyperlink" Target="https://jotformz.com/form.php?formID=61755175322657&amp;sid=343190742101347617&amp;mode=edit" TargetMode="External"/><Relationship Id="rId426" Type="http://schemas.openxmlformats.org/officeDocument/2006/relationships/hyperlink" Target="https://jotformz.com/form.php?formID=61755175322657&amp;sid=343201705871683240&amp;mode=edit" TargetMode="External"/><Relationship Id="rId447" Type="http://schemas.openxmlformats.org/officeDocument/2006/relationships/hyperlink" Target="https://jotformz.com/form.php?formID=61755175322657&amp;sid=343212145122524619&amp;mode=edit" TargetMode="External"/><Relationship Id="rId230" Type="http://schemas.openxmlformats.org/officeDocument/2006/relationships/hyperlink" Target="https://jotformz.com/form.php?formID=61755175322657&amp;sid=342934891211397816&amp;mode=edit" TargetMode="External"/><Relationship Id="rId251" Type="http://schemas.openxmlformats.org/officeDocument/2006/relationships/hyperlink" Target="https://jotformz.com/form.php?formID=61755175322657&amp;sid=342938164471483297&amp;mode=edit" TargetMode="External"/><Relationship Id="rId468" Type="http://schemas.openxmlformats.org/officeDocument/2006/relationships/hyperlink" Target="https://jotformz.com/form.php?formID=61755175322657&amp;sid=343338030421962064&amp;mode=edit" TargetMode="External"/><Relationship Id="rId25" Type="http://schemas.openxmlformats.org/officeDocument/2006/relationships/hyperlink" Target="https://jotformz.com/form.php?formID=61755175322657&amp;sid=342923146176548943&amp;mode=edit" TargetMode="External"/><Relationship Id="rId46" Type="http://schemas.openxmlformats.org/officeDocument/2006/relationships/hyperlink" Target="https://jotformz.com/form.php?formID=61755175322657&amp;sid=342923449611738733&amp;mode=edit" TargetMode="External"/><Relationship Id="rId67" Type="http://schemas.openxmlformats.org/officeDocument/2006/relationships/hyperlink" Target="https://jotformz.com/form.php?formID=61755175322657&amp;sid=342929246232123424&amp;mode=edit" TargetMode="External"/><Relationship Id="rId272" Type="http://schemas.openxmlformats.org/officeDocument/2006/relationships/hyperlink" Target="https://jotformz.com/form.php?formID=61755175322657&amp;sid=342945421402658124&amp;mode=edit" TargetMode="External"/><Relationship Id="rId293" Type="http://schemas.openxmlformats.org/officeDocument/2006/relationships/hyperlink" Target="https://jotformz.com/form.php?formID=61755175322657&amp;sid=342949905791131224&amp;mode=edit" TargetMode="External"/><Relationship Id="rId307" Type="http://schemas.openxmlformats.org/officeDocument/2006/relationships/hyperlink" Target="https://jotformz.com/form.php?formID=61755175322657&amp;sid=342958057991463750&amp;mode=edit" TargetMode="External"/><Relationship Id="rId328" Type="http://schemas.openxmlformats.org/officeDocument/2006/relationships/hyperlink" Target="https://jotformz.com/form.php?formID=61755175322657&amp;sid=342974195071940844&amp;mode=edit" TargetMode="External"/><Relationship Id="rId349" Type="http://schemas.openxmlformats.org/officeDocument/2006/relationships/hyperlink" Target="https://jotformz.com/form.php?formID=61755175322657&amp;sid=343019070632558819&amp;mode=edit" TargetMode="External"/><Relationship Id="rId88" Type="http://schemas.openxmlformats.org/officeDocument/2006/relationships/hyperlink" Target="https://jotformz.com/form.php?formID=61755175322657&amp;sid=342929496591478393&amp;mode=edit" TargetMode="External"/><Relationship Id="rId111" Type="http://schemas.openxmlformats.org/officeDocument/2006/relationships/hyperlink" Target="https://jotformz.com/form.php?formID=61755175322657&amp;sid=342929785471914503&amp;mode=edit" TargetMode="External"/><Relationship Id="rId132" Type="http://schemas.openxmlformats.org/officeDocument/2006/relationships/hyperlink" Target="https://jotformz.com/form.php?formID=61755175322657&amp;sid=342930085148389613&amp;mode=edit" TargetMode="External"/><Relationship Id="rId153" Type="http://schemas.openxmlformats.org/officeDocument/2006/relationships/hyperlink" Target="https://jotformz.com/form.php?formID=61755175322657&amp;sid=342930386781855654&amp;mode=edit" TargetMode="External"/><Relationship Id="rId174" Type="http://schemas.openxmlformats.org/officeDocument/2006/relationships/hyperlink" Target="https://jotformz.com/form.php?formID=61755175322657&amp;sid=342931163901768618&amp;mode=edit" TargetMode="External"/><Relationship Id="rId195" Type="http://schemas.openxmlformats.org/officeDocument/2006/relationships/hyperlink" Target="https://jotformz.com/form.php?formID=61755175322657&amp;sid=342931914152739414&amp;mode=edit" TargetMode="External"/><Relationship Id="rId209" Type="http://schemas.openxmlformats.org/officeDocument/2006/relationships/hyperlink" Target="https://jotformz.com/form.php?formID=61755175322657&amp;sid=342933019823202131&amp;mode=edit" TargetMode="External"/><Relationship Id="rId360" Type="http://schemas.openxmlformats.org/officeDocument/2006/relationships/hyperlink" Target="https://jotformz.com/form.php?formID=61755175322657&amp;sid=343037803422848975&amp;mode=edit" TargetMode="External"/><Relationship Id="rId381" Type="http://schemas.openxmlformats.org/officeDocument/2006/relationships/hyperlink" Target="https://www.jotformz.com/uploads/colegiosiria/61755175322657/343120227432670706/NAC_G_500128185496_23919527.pdf" TargetMode="External"/><Relationship Id="rId416" Type="http://schemas.openxmlformats.org/officeDocument/2006/relationships/hyperlink" Target="https://jotformz.com/form.php?formID=61755175322657&amp;sid=343194828739246731&amp;mode=edit" TargetMode="External"/><Relationship Id="rId220" Type="http://schemas.openxmlformats.org/officeDocument/2006/relationships/hyperlink" Target="https://jotformz.com/form.php?formID=61755175322657&amp;sid=342934099021271749&amp;mode=edit" TargetMode="External"/><Relationship Id="rId241" Type="http://schemas.openxmlformats.org/officeDocument/2006/relationships/hyperlink" Target="https://jotformz.com/form.php?formID=61755175322657&amp;sid=342936882921213062&amp;mode=edit" TargetMode="External"/><Relationship Id="rId437" Type="http://schemas.openxmlformats.org/officeDocument/2006/relationships/hyperlink" Target="https://jotformz.com/form.php?formID=61755175322657&amp;sid=343206857132915544&amp;mode=edit" TargetMode="External"/><Relationship Id="rId458" Type="http://schemas.openxmlformats.org/officeDocument/2006/relationships/hyperlink" Target="https://jotformz.com/form.php?formID=61755175322657&amp;sid=343286947119276100&amp;mode=edit" TargetMode="External"/><Relationship Id="rId15" Type="http://schemas.openxmlformats.org/officeDocument/2006/relationships/hyperlink" Target="https://jotformz.com/form.php?formID=61755175322657&amp;sid=342923079832270957&amp;mode=edit" TargetMode="External"/><Relationship Id="rId36" Type="http://schemas.openxmlformats.org/officeDocument/2006/relationships/hyperlink" Target="https://jotformz.com/form.php?formID=61755175322657&amp;sid=342923366831413723&amp;mode=edit" TargetMode="External"/><Relationship Id="rId57" Type="http://schemas.openxmlformats.org/officeDocument/2006/relationships/hyperlink" Target="https://jotformz.com/form.php?formID=61755175322657&amp;sid=342923713526672130&amp;mode=edit" TargetMode="External"/><Relationship Id="rId262" Type="http://schemas.openxmlformats.org/officeDocument/2006/relationships/hyperlink" Target="https://jotformz.com/form.php?formID=61755175322657&amp;sid=342941472011572742&amp;mode=edit" TargetMode="External"/><Relationship Id="rId283" Type="http://schemas.openxmlformats.org/officeDocument/2006/relationships/hyperlink" Target="https://jotformz.com/form.php?formID=61755175322657&amp;sid=342948803283357816&amp;mode=edit" TargetMode="External"/><Relationship Id="rId318" Type="http://schemas.openxmlformats.org/officeDocument/2006/relationships/hyperlink" Target="https://jotformz.com/form.php?formID=61755175322657&amp;sid=342966617487797943&amp;mode=edit" TargetMode="External"/><Relationship Id="rId339" Type="http://schemas.openxmlformats.org/officeDocument/2006/relationships/hyperlink" Target="https://jotformz.com/form.php?formID=61755175322657&amp;sid=342988357845261997&amp;mode=edit" TargetMode="External"/><Relationship Id="rId78" Type="http://schemas.openxmlformats.org/officeDocument/2006/relationships/hyperlink" Target="https://jotformz.com/form.php?formID=61755175322657&amp;sid=342929363523472502&amp;mode=edit" TargetMode="External"/><Relationship Id="rId99" Type="http://schemas.openxmlformats.org/officeDocument/2006/relationships/hyperlink" Target="https://jotformz.com/form.php?formID=61755175322657&amp;sid=342929662375528113&amp;mode=edit" TargetMode="External"/><Relationship Id="rId101" Type="http://schemas.openxmlformats.org/officeDocument/2006/relationships/hyperlink" Target="https://jotformz.com/form.php?formID=61755175322657&amp;sid=342929708021734673&amp;mode=edit" TargetMode="External"/><Relationship Id="rId122" Type="http://schemas.openxmlformats.org/officeDocument/2006/relationships/hyperlink" Target="https://jotformz.com/form.php?formID=61755175322657&amp;sid=342929865959949337&amp;mode=edit" TargetMode="External"/><Relationship Id="rId143" Type="http://schemas.openxmlformats.org/officeDocument/2006/relationships/hyperlink" Target="https://jotformz.com/form.php?formID=61755175322657&amp;sid=342930256321238947&amp;mode=edit" TargetMode="External"/><Relationship Id="rId164" Type="http://schemas.openxmlformats.org/officeDocument/2006/relationships/hyperlink" Target="https://jotformz.com/form.php?formID=61755175322657&amp;sid=342930766781507603&amp;mode=edit" TargetMode="External"/><Relationship Id="rId185" Type="http://schemas.openxmlformats.org/officeDocument/2006/relationships/hyperlink" Target="https://jotformz.com/form.php?formID=61755175322657&amp;sid=342931491118353841&amp;mode=edit" TargetMode="External"/><Relationship Id="rId350" Type="http://schemas.openxmlformats.org/officeDocument/2006/relationships/hyperlink" Target="https://jotformz.com/form.php?formID=61755175322657&amp;sid=343022765653618829&amp;mode=edit" TargetMode="External"/><Relationship Id="rId371" Type="http://schemas.openxmlformats.org/officeDocument/2006/relationships/hyperlink" Target="https://jotformz.com/form.php?formID=61755175322657&amp;sid=343063252022906176&amp;mode=edit" TargetMode="External"/><Relationship Id="rId406" Type="http://schemas.openxmlformats.org/officeDocument/2006/relationships/hyperlink" Target="https://www.jotformz.com/uploads/colegiosiria/61755175322657/343190872501195512/NAC_G_500128219392_24180452.pdf" TargetMode="External"/><Relationship Id="rId9" Type="http://schemas.openxmlformats.org/officeDocument/2006/relationships/hyperlink" Target="https://jotformz.com/form.php?formID=61755175322657&amp;sid=342930226422538574&amp;mode=edit" TargetMode="External"/><Relationship Id="rId210" Type="http://schemas.openxmlformats.org/officeDocument/2006/relationships/hyperlink" Target="https://jotformz.com/form.php?formID=61755175322657&amp;sid=342933171881252112&amp;mode=edit" TargetMode="External"/><Relationship Id="rId392" Type="http://schemas.openxmlformats.org/officeDocument/2006/relationships/hyperlink" Target="https://jotformz.com/form.php?formID=61755175322657&amp;sid=343134575841949940&amp;mode=edit" TargetMode="External"/><Relationship Id="rId427" Type="http://schemas.openxmlformats.org/officeDocument/2006/relationships/hyperlink" Target="https://www.jotformz.com/uploads/colegiosiria/61755175322657/343205514552143332/NAC_G_500128266986_24222407.pdf" TargetMode="External"/><Relationship Id="rId448" Type="http://schemas.openxmlformats.org/officeDocument/2006/relationships/hyperlink" Target="https://jotformz.com/form.php?formID=61755175322657&amp;sid=343212874972765357&amp;mode=edit" TargetMode="External"/><Relationship Id="rId469" Type="http://schemas.openxmlformats.org/officeDocument/2006/relationships/hyperlink" Target="https://www.jotformz.com/uploads/colegiosiria/61755175322657/343338183421571034/tomas.pdf" TargetMode="External"/><Relationship Id="rId26" Type="http://schemas.openxmlformats.org/officeDocument/2006/relationships/hyperlink" Target="https://jotformz.com/form.php?formID=61755175322657&amp;sid=342923176661429971&amp;mode=edit" TargetMode="External"/><Relationship Id="rId231" Type="http://schemas.openxmlformats.org/officeDocument/2006/relationships/hyperlink" Target="https://jotformz.com/form.php?formID=61755175322657&amp;sid=342935058021542163&amp;mode=edit" TargetMode="External"/><Relationship Id="rId252" Type="http://schemas.openxmlformats.org/officeDocument/2006/relationships/hyperlink" Target="https://jotformz.com/form.php?formID=61755175322657&amp;sid=342938886741242043&amp;mode=edit" TargetMode="External"/><Relationship Id="rId273" Type="http://schemas.openxmlformats.org/officeDocument/2006/relationships/hyperlink" Target="https://jotformz.com/form.php?formID=61755175322657&amp;sid=342946610212765864&amp;mode=edit" TargetMode="External"/><Relationship Id="rId294" Type="http://schemas.openxmlformats.org/officeDocument/2006/relationships/hyperlink" Target="https://jotformz.com/form.php?formID=61755175322657&amp;sid=342950576110846866&amp;mode=edit" TargetMode="External"/><Relationship Id="rId308" Type="http://schemas.openxmlformats.org/officeDocument/2006/relationships/hyperlink" Target="https://jotformz.com/form.php?formID=61755175322657&amp;sid=342958644001872737&amp;mode=edit" TargetMode="External"/><Relationship Id="rId329" Type="http://schemas.openxmlformats.org/officeDocument/2006/relationships/hyperlink" Target="https://jotformz.com/form.php?formID=61755175322657&amp;sid=342974584152516314&amp;mode=edit" TargetMode="External"/><Relationship Id="rId47" Type="http://schemas.openxmlformats.org/officeDocument/2006/relationships/hyperlink" Target="https://jotformz.com/form.php?formID=61755175322657&amp;sid=342923462111671995&amp;mode=edit" TargetMode="External"/><Relationship Id="rId68" Type="http://schemas.openxmlformats.org/officeDocument/2006/relationships/hyperlink" Target="https://jotformz.com/form.php?formID=61755175322657&amp;sid=342929260512267517&amp;mode=edit" TargetMode="External"/><Relationship Id="rId89" Type="http://schemas.openxmlformats.org/officeDocument/2006/relationships/hyperlink" Target="https://jotformz.com/form.php?formID=61755175322657&amp;sid=342929512431717381&amp;mode=edit" TargetMode="External"/><Relationship Id="rId112" Type="http://schemas.openxmlformats.org/officeDocument/2006/relationships/hyperlink" Target="https://jotformz.com/form.php?formID=61755175322657&amp;sid=342929786895940924&amp;mode=edit" TargetMode="External"/><Relationship Id="rId133" Type="http://schemas.openxmlformats.org/officeDocument/2006/relationships/hyperlink" Target="https://jotformz.com/form.php?formID=61755175322657&amp;sid=342930102981686072&amp;mode=edit" TargetMode="External"/><Relationship Id="rId154" Type="http://schemas.openxmlformats.org/officeDocument/2006/relationships/hyperlink" Target="https://jotformz.com/form.php?formID=61755175322657&amp;sid=342930413002385789&amp;mode=edit" TargetMode="External"/><Relationship Id="rId175" Type="http://schemas.openxmlformats.org/officeDocument/2006/relationships/hyperlink" Target="https://jotformz.com/form.php?formID=61755175322657&amp;sid=342931188303921462&amp;mode=edit" TargetMode="External"/><Relationship Id="rId340" Type="http://schemas.openxmlformats.org/officeDocument/2006/relationships/hyperlink" Target="https://jotformz.com/form.php?formID=61755175322657&amp;sid=343000595511188786&amp;mode=edit" TargetMode="External"/><Relationship Id="rId361" Type="http://schemas.openxmlformats.org/officeDocument/2006/relationships/hyperlink" Target="https://jotformz.com/form.php?formID=61755175322657&amp;sid=343038082491333643&amp;mode=edit" TargetMode="External"/><Relationship Id="rId196" Type="http://schemas.openxmlformats.org/officeDocument/2006/relationships/hyperlink" Target="https://jotformz.com/form.php?formID=61755175322657&amp;sid=342932067642158058&amp;mode=edit" TargetMode="External"/><Relationship Id="rId200" Type="http://schemas.openxmlformats.org/officeDocument/2006/relationships/hyperlink" Target="https://jotformz.com/form.php?formID=61755175322657&amp;sid=342932481941900249&amp;mode=edit" TargetMode="External"/><Relationship Id="rId382" Type="http://schemas.openxmlformats.org/officeDocument/2006/relationships/hyperlink" Target="https://jotformz.com/form.php?formID=61755175322657&amp;sid=343120227432670706&amp;mode=edit" TargetMode="External"/><Relationship Id="rId417" Type="http://schemas.openxmlformats.org/officeDocument/2006/relationships/hyperlink" Target="https://jotformz.com/form.php?formID=61755175322657&amp;sid=343197110642494210&amp;mode=edit" TargetMode="External"/><Relationship Id="rId438" Type="http://schemas.openxmlformats.org/officeDocument/2006/relationships/hyperlink" Target="https://www.jotformz.com/uploads/colegiosiria/61755175322657/343208037452800486/NAC_G_500128269505_24169421.pdf" TargetMode="External"/><Relationship Id="rId459" Type="http://schemas.openxmlformats.org/officeDocument/2006/relationships/hyperlink" Target="https://www.jotformz.com/uploads/colegiosiria/61755175322657/343292954622796281/NAC_G_500128233788_24232738.pdf" TargetMode="External"/><Relationship Id="rId16" Type="http://schemas.openxmlformats.org/officeDocument/2006/relationships/hyperlink" Target="https://jotformz.com/form.php?formID=61755175322657&amp;sid=342923086681345826&amp;mode=edit" TargetMode="External"/><Relationship Id="rId221" Type="http://schemas.openxmlformats.org/officeDocument/2006/relationships/hyperlink" Target="https://jotformz.com/form.php?formID=61755175322657&amp;sid=342934234391786597&amp;mode=edit" TargetMode="External"/><Relationship Id="rId242" Type="http://schemas.openxmlformats.org/officeDocument/2006/relationships/hyperlink" Target="https://jotformz.com/form.php?formID=61755175322657&amp;sid=342936908175663932&amp;mode=edit" TargetMode="External"/><Relationship Id="rId263" Type="http://schemas.openxmlformats.org/officeDocument/2006/relationships/hyperlink" Target="https://jotformz.com/form.php?formID=61755175322657&amp;sid=342941615541317671&amp;mode=edit" TargetMode="External"/><Relationship Id="rId284" Type="http://schemas.openxmlformats.org/officeDocument/2006/relationships/hyperlink" Target="https://jotformz.com/form.php?formID=61755175322657&amp;sid=342948805711644871&amp;mode=edit" TargetMode="External"/><Relationship Id="rId319" Type="http://schemas.openxmlformats.org/officeDocument/2006/relationships/hyperlink" Target="https://jotformz.com/form.php?formID=61755175322657&amp;sid=342968879092580086&amp;mode=edit" TargetMode="External"/><Relationship Id="rId470" Type="http://schemas.openxmlformats.org/officeDocument/2006/relationships/hyperlink" Target="https://jotformz.com/form.php?formID=61755175322657&amp;sid=343338183421571034&amp;mode=edit" TargetMode="External"/><Relationship Id="rId37" Type="http://schemas.openxmlformats.org/officeDocument/2006/relationships/hyperlink" Target="https://jotformz.com/form.php?formID=61755175322657&amp;sid=342923376051826064&amp;mode=edit" TargetMode="External"/><Relationship Id="rId58" Type="http://schemas.openxmlformats.org/officeDocument/2006/relationships/hyperlink" Target="https://jotformz.com/form.php?formID=61755175322657&amp;sid=342923741051759665&amp;mode=edit" TargetMode="External"/><Relationship Id="rId79" Type="http://schemas.openxmlformats.org/officeDocument/2006/relationships/hyperlink" Target="https://jotformz.com/form.php?formID=61755175322657&amp;sid=342929381516368738&amp;mode=edit" TargetMode="External"/><Relationship Id="rId102" Type="http://schemas.openxmlformats.org/officeDocument/2006/relationships/hyperlink" Target="https://jotformz.com/form.php?formID=61755175322657&amp;sid=342929747132308449&amp;mode=edit" TargetMode="External"/><Relationship Id="rId123" Type="http://schemas.openxmlformats.org/officeDocument/2006/relationships/hyperlink" Target="https://jotformz.com/form.php?formID=61755175322657&amp;sid=342929866091295560&amp;mode=edit" TargetMode="External"/><Relationship Id="rId144" Type="http://schemas.openxmlformats.org/officeDocument/2006/relationships/hyperlink" Target="https://jotformz.com/form.php?formID=61755175322657&amp;sid=342930258172424906&amp;mode=edit" TargetMode="External"/><Relationship Id="rId330" Type="http://schemas.openxmlformats.org/officeDocument/2006/relationships/hyperlink" Target="https://jotformz.com/form.php?formID=61755175322657&amp;sid=342974725035254847&amp;mode=edit" TargetMode="External"/><Relationship Id="rId90" Type="http://schemas.openxmlformats.org/officeDocument/2006/relationships/hyperlink" Target="https://jotformz.com/form.php?formID=61755175322657&amp;sid=342929515442719955&amp;mode=edit" TargetMode="External"/><Relationship Id="rId165" Type="http://schemas.openxmlformats.org/officeDocument/2006/relationships/hyperlink" Target="https://jotformz.com/form.php?formID=61755175322657&amp;sid=342930774611854676&amp;mode=edit" TargetMode="External"/><Relationship Id="rId186" Type="http://schemas.openxmlformats.org/officeDocument/2006/relationships/hyperlink" Target="https://jotformz.com/form.php?formID=61755175322657&amp;sid=342931538261726185&amp;mode=edit" TargetMode="External"/><Relationship Id="rId351" Type="http://schemas.openxmlformats.org/officeDocument/2006/relationships/hyperlink" Target="https://jotformz.com/form.php?formID=61755175322657&amp;sid=343023014314757460&amp;mode=edit" TargetMode="External"/><Relationship Id="rId372" Type="http://schemas.openxmlformats.org/officeDocument/2006/relationships/hyperlink" Target="https://jotformz.com/form.php?formID=61755175322657&amp;sid=343064343092946455&amp;mode=edit" TargetMode="External"/><Relationship Id="rId393" Type="http://schemas.openxmlformats.org/officeDocument/2006/relationships/hyperlink" Target="https://jotformz.com/form.php?formID=61755175322657&amp;sid=343142201091863120&amp;mode=edit" TargetMode="External"/><Relationship Id="rId407" Type="http://schemas.openxmlformats.org/officeDocument/2006/relationships/hyperlink" Target="https://jotformz.com/form.php?formID=61755175322657&amp;sid=343190872501195512&amp;mode=edit" TargetMode="External"/><Relationship Id="rId428" Type="http://schemas.openxmlformats.org/officeDocument/2006/relationships/hyperlink" Target="https://jotformz.com/form.php?formID=61755175322657&amp;sid=343205514552143332&amp;mode=edit" TargetMode="External"/><Relationship Id="rId449" Type="http://schemas.openxmlformats.org/officeDocument/2006/relationships/hyperlink" Target="https://www.jotformz.com/uploads/colegiosiria/61755175322657/343213274881624530/JOSEFA.pdf" TargetMode="External"/><Relationship Id="rId211" Type="http://schemas.openxmlformats.org/officeDocument/2006/relationships/hyperlink" Target="https://jotformz.com/form.php?formID=61755175322657&amp;sid=342933179283599912&amp;mode=edit" TargetMode="External"/><Relationship Id="rId232" Type="http://schemas.openxmlformats.org/officeDocument/2006/relationships/hyperlink" Target="https://jotformz.com/form.php?formID=61755175322657&amp;sid=342935122790924300&amp;mode=edit" TargetMode="External"/><Relationship Id="rId253" Type="http://schemas.openxmlformats.org/officeDocument/2006/relationships/hyperlink" Target="https://jotformz.com/form.php?formID=61755175322657&amp;sid=342938916013537302&amp;mode=edit" TargetMode="External"/><Relationship Id="rId274" Type="http://schemas.openxmlformats.org/officeDocument/2006/relationships/hyperlink" Target="https://jotformz.com/form.php?formID=61755175322657&amp;sid=342946866829215453&amp;mode=edit" TargetMode="External"/><Relationship Id="rId295" Type="http://schemas.openxmlformats.org/officeDocument/2006/relationships/hyperlink" Target="https://jotformz.com/form.php?formID=61755175322657&amp;sid=342950802364517361&amp;mode=edit" TargetMode="External"/><Relationship Id="rId309" Type="http://schemas.openxmlformats.org/officeDocument/2006/relationships/hyperlink" Target="https://jotformz.com/form.php?formID=61755175322657&amp;sid=342958927070462827&amp;mode=edit" TargetMode="External"/><Relationship Id="rId460" Type="http://schemas.openxmlformats.org/officeDocument/2006/relationships/hyperlink" Target="https://jotformz.com/form.php?formID=61755175322657&amp;sid=343292954622796281&amp;mode=edit" TargetMode="External"/><Relationship Id="rId27" Type="http://schemas.openxmlformats.org/officeDocument/2006/relationships/hyperlink" Target="https://jotformz.com/form.php?formID=61755175322657&amp;sid=342930415261325388&amp;mode=edit" TargetMode="External"/><Relationship Id="rId48" Type="http://schemas.openxmlformats.org/officeDocument/2006/relationships/hyperlink" Target="https://jotformz.com/form.php?formID=61755175322657&amp;sid=342923504662365757&amp;mode=edit" TargetMode="External"/><Relationship Id="rId69" Type="http://schemas.openxmlformats.org/officeDocument/2006/relationships/hyperlink" Target="https://jotformz.com/form.php?formID=61755175322657&amp;sid=342929266011987169&amp;mode=edit" TargetMode="External"/><Relationship Id="rId113" Type="http://schemas.openxmlformats.org/officeDocument/2006/relationships/hyperlink" Target="https://jotformz.com/form.php?formID=61755175322657&amp;sid=342929791052765796&amp;mode=edit" TargetMode="External"/><Relationship Id="rId134" Type="http://schemas.openxmlformats.org/officeDocument/2006/relationships/hyperlink" Target="https://jotformz.com/form.php?formID=61755175322657&amp;sid=342930111431939086&amp;mode=edit" TargetMode="External"/><Relationship Id="rId320" Type="http://schemas.openxmlformats.org/officeDocument/2006/relationships/hyperlink" Target="https://jotformz.com/form.php?formID=61755175322657&amp;sid=342969736072452380&amp;mode=edit" TargetMode="External"/><Relationship Id="rId80" Type="http://schemas.openxmlformats.org/officeDocument/2006/relationships/hyperlink" Target="https://jotformz.com/form.php?formID=61755175322657&amp;sid=342929390351429770&amp;mode=edit" TargetMode="External"/><Relationship Id="rId155" Type="http://schemas.openxmlformats.org/officeDocument/2006/relationships/hyperlink" Target="https://jotformz.com/form.php?formID=61755175322657&amp;sid=342930417351205096&amp;mode=edit" TargetMode="External"/><Relationship Id="rId176" Type="http://schemas.openxmlformats.org/officeDocument/2006/relationships/hyperlink" Target="https://jotformz.com/form.php?formID=61755175322657&amp;sid=342931237112304838&amp;mode=edit" TargetMode="External"/><Relationship Id="rId197" Type="http://schemas.openxmlformats.org/officeDocument/2006/relationships/hyperlink" Target="https://jotformz.com/form.php?formID=61755175322657&amp;sid=342932171464515769&amp;mode=edit" TargetMode="External"/><Relationship Id="rId341" Type="http://schemas.openxmlformats.org/officeDocument/2006/relationships/hyperlink" Target="https://jotformz.com/form.php?formID=61755175322657&amp;sid=343010991789194134&amp;mode=edit" TargetMode="External"/><Relationship Id="rId362" Type="http://schemas.openxmlformats.org/officeDocument/2006/relationships/hyperlink" Target="https://jotformz.com/form.php?formID=61755175322657&amp;sid=343042532571279129&amp;mode=edit" TargetMode="External"/><Relationship Id="rId383" Type="http://schemas.openxmlformats.org/officeDocument/2006/relationships/hyperlink" Target="https://www.jotformz.com/uploads/colegiosiria/61755175322657/343120707202851940/NAC_G_500128186215_24027810.pdf" TargetMode="External"/><Relationship Id="rId418" Type="http://schemas.openxmlformats.org/officeDocument/2006/relationships/hyperlink" Target="https://jotformz.com/form.php?formID=61755175322657&amp;sid=343197186861322230&amp;mode=edit" TargetMode="External"/><Relationship Id="rId439" Type="http://schemas.openxmlformats.org/officeDocument/2006/relationships/hyperlink" Target="https://jotformz.com/form.php?formID=61755175322657&amp;sid=343208037452800486&amp;mode=edit" TargetMode="External"/><Relationship Id="rId201" Type="http://schemas.openxmlformats.org/officeDocument/2006/relationships/hyperlink" Target="https://jotformz.com/form.php?formID=61755175322657&amp;sid=342932486031955494&amp;mode=edit" TargetMode="External"/><Relationship Id="rId222" Type="http://schemas.openxmlformats.org/officeDocument/2006/relationships/hyperlink" Target="https://jotformz.com/form.php?formID=61755175322657&amp;sid=342934510501363559&amp;mode=edit" TargetMode="External"/><Relationship Id="rId243" Type="http://schemas.openxmlformats.org/officeDocument/2006/relationships/hyperlink" Target="https://jotformz.com/form.php?formID=61755175322657&amp;sid=342937170614329404&amp;mode=edit" TargetMode="External"/><Relationship Id="rId264" Type="http://schemas.openxmlformats.org/officeDocument/2006/relationships/hyperlink" Target="https://jotformz.com/form.php?formID=61755175322657&amp;sid=342942058921979004&amp;mode=edit" TargetMode="External"/><Relationship Id="rId285" Type="http://schemas.openxmlformats.org/officeDocument/2006/relationships/hyperlink" Target="https://jotformz.com/form.php?formID=61755175322657&amp;sid=342948895391148642&amp;mode=edit" TargetMode="External"/><Relationship Id="rId450" Type="http://schemas.openxmlformats.org/officeDocument/2006/relationships/hyperlink" Target="https://jotformz.com/form.php?formID=61755175322657&amp;sid=343213274881624530&amp;mode=edit" TargetMode="External"/><Relationship Id="rId471" Type="http://schemas.openxmlformats.org/officeDocument/2006/relationships/hyperlink" Target="https://www.jotformz.com/uploads/colegiosiria/61755175322657/343380789981844985/NAC_G_500128319867_24238594.pdf" TargetMode="External"/><Relationship Id="rId17" Type="http://schemas.openxmlformats.org/officeDocument/2006/relationships/hyperlink" Target="https://jotformz.com/form.php?formID=61755175322657&amp;sid=342923095302677494&amp;mode=edit" TargetMode="External"/><Relationship Id="rId38" Type="http://schemas.openxmlformats.org/officeDocument/2006/relationships/hyperlink" Target="https://jotformz.com/form.php?formID=61755175322657&amp;sid=342923381991443069&amp;mode=edit" TargetMode="External"/><Relationship Id="rId59" Type="http://schemas.openxmlformats.org/officeDocument/2006/relationships/hyperlink" Target="https://jotformz.com/form.php?formID=61755175322657&amp;sid=342923749561430560&amp;mode=edit" TargetMode="External"/><Relationship Id="rId103" Type="http://schemas.openxmlformats.org/officeDocument/2006/relationships/hyperlink" Target="https://jotformz.com/form.php?formID=61755175322657&amp;sid=342929751031342607&amp;mode=edit" TargetMode="External"/><Relationship Id="rId124" Type="http://schemas.openxmlformats.org/officeDocument/2006/relationships/hyperlink" Target="https://jotformz.com/form.php?formID=61755175322657&amp;sid=342929879412194641&amp;mode=edit" TargetMode="External"/><Relationship Id="rId310" Type="http://schemas.openxmlformats.org/officeDocument/2006/relationships/hyperlink" Target="https://jotformz.com/form.php?formID=61755175322657&amp;sid=342959224045873131&amp;mode=edit" TargetMode="External"/><Relationship Id="rId70" Type="http://schemas.openxmlformats.org/officeDocument/2006/relationships/hyperlink" Target="https://jotformz.com/form.php?formID=61755175322657&amp;sid=342929268602517047&amp;mode=edit" TargetMode="External"/><Relationship Id="rId91" Type="http://schemas.openxmlformats.org/officeDocument/2006/relationships/hyperlink" Target="https://jotformz.com/form.php?formID=61755175322657&amp;sid=342929554261617506&amp;mode=edit" TargetMode="External"/><Relationship Id="rId145" Type="http://schemas.openxmlformats.org/officeDocument/2006/relationships/hyperlink" Target="https://jotformz.com/form.php?formID=61755175322657&amp;sid=342930276052255325&amp;mode=edit" TargetMode="External"/><Relationship Id="rId166" Type="http://schemas.openxmlformats.org/officeDocument/2006/relationships/hyperlink" Target="https://jotformz.com/form.php?formID=61755175322657&amp;sid=342930799401397644&amp;mode=edit" TargetMode="External"/><Relationship Id="rId187" Type="http://schemas.openxmlformats.org/officeDocument/2006/relationships/hyperlink" Target="https://jotformz.com/form.php?formID=61755175322657&amp;sid=342931545842343523&amp;mode=edit" TargetMode="External"/><Relationship Id="rId331" Type="http://schemas.openxmlformats.org/officeDocument/2006/relationships/hyperlink" Target="https://jotformz.com/form.php?formID=61755175322657&amp;sid=342975664734301813&amp;mode=edit" TargetMode="External"/><Relationship Id="rId352" Type="http://schemas.openxmlformats.org/officeDocument/2006/relationships/hyperlink" Target="https://jotformz.com/form.php?formID=61755175322657&amp;sid=343027010521342309&amp;mode=edit" TargetMode="External"/><Relationship Id="rId373" Type="http://schemas.openxmlformats.org/officeDocument/2006/relationships/hyperlink" Target="https://jotformz.com/form.php?formID=61755175322657&amp;sid=343064694092409839&amp;mode=edit" TargetMode="External"/><Relationship Id="rId394" Type="http://schemas.openxmlformats.org/officeDocument/2006/relationships/hyperlink" Target="https://www.jotformz.com/uploads/colegiosiria/61755175322657/343142522821826603/NAC_G_500128216044_24195349.pdf" TargetMode="External"/><Relationship Id="rId408" Type="http://schemas.openxmlformats.org/officeDocument/2006/relationships/hyperlink" Target="https://www.jotformz.com/uploads/colegiosiria/61755175322657/343190973211578940/NAC_500017916253_24194041.pdf" TargetMode="External"/><Relationship Id="rId429" Type="http://schemas.openxmlformats.org/officeDocument/2006/relationships/hyperlink" Target="https://www.jotformz.com/uploads/colegiosiria/61755175322657/343205746974558336/NAC_G_500128266887_24216117.pdf" TargetMode="External"/><Relationship Id="rId1" Type="http://schemas.openxmlformats.org/officeDocument/2006/relationships/hyperlink" Target="https://jotformz.com/form.php?formID=61755175322657&amp;sid=342929328561273985&amp;mode=edit" TargetMode="External"/><Relationship Id="rId212" Type="http://schemas.openxmlformats.org/officeDocument/2006/relationships/hyperlink" Target="https://jotformz.com/form.php?formID=61755175322657&amp;sid=342933190070324011&amp;mode=edit" TargetMode="External"/><Relationship Id="rId233" Type="http://schemas.openxmlformats.org/officeDocument/2006/relationships/hyperlink" Target="https://jotformz.com/form.php?formID=61755175322657&amp;sid=342935489922357761&amp;mode=edit" TargetMode="External"/><Relationship Id="rId254" Type="http://schemas.openxmlformats.org/officeDocument/2006/relationships/hyperlink" Target="https://jotformz.com/form.php?formID=61755175322657&amp;sid=342939163571895199&amp;mode=edit" TargetMode="External"/><Relationship Id="rId440" Type="http://schemas.openxmlformats.org/officeDocument/2006/relationships/hyperlink" Target="https://www.jotformz.com/uploads/colegiosiria/61755175322657/343208163452170225/NAC_G_500128269770_24169448.pdf" TargetMode="External"/><Relationship Id="rId28" Type="http://schemas.openxmlformats.org/officeDocument/2006/relationships/hyperlink" Target="https://jotformz.com/form.php?formID=61755175322657&amp;sid=342923215651777869&amp;mode=edit" TargetMode="External"/><Relationship Id="rId49" Type="http://schemas.openxmlformats.org/officeDocument/2006/relationships/hyperlink" Target="https://jotformz.com/form.php?formID=61755175322657&amp;sid=342923526622977212&amp;mode=edit" TargetMode="External"/><Relationship Id="rId114" Type="http://schemas.openxmlformats.org/officeDocument/2006/relationships/hyperlink" Target="https://jotformz.com/form.php?formID=61755175322657&amp;sid=342929797201221478&amp;mode=edit" TargetMode="External"/><Relationship Id="rId275" Type="http://schemas.openxmlformats.org/officeDocument/2006/relationships/hyperlink" Target="https://jotformz.com/form.php?formID=61755175322657&amp;sid=342947123829532808&amp;mode=edit" TargetMode="External"/><Relationship Id="rId296" Type="http://schemas.openxmlformats.org/officeDocument/2006/relationships/hyperlink" Target="https://jotformz.com/form.php?formID=61755175322657&amp;sid=342952233422840894&amp;mode=edit" TargetMode="External"/><Relationship Id="rId300" Type="http://schemas.openxmlformats.org/officeDocument/2006/relationships/hyperlink" Target="https://jotformz.com/form.php?formID=61755175322657&amp;sid=342953207888891262&amp;mode=edit" TargetMode="External"/><Relationship Id="rId461" Type="http://schemas.openxmlformats.org/officeDocument/2006/relationships/hyperlink" Target="https://www.jotformz.com/uploads/colegiosiria/61755175322657/343304435971231403/NAC_G_500128309112_24210467.pdf" TargetMode="External"/><Relationship Id="rId60" Type="http://schemas.openxmlformats.org/officeDocument/2006/relationships/hyperlink" Target="https://jotformz.com/form.php?formID=61755175322657&amp;sid=342923753921211800&amp;mode=edit" TargetMode="External"/><Relationship Id="rId81" Type="http://schemas.openxmlformats.org/officeDocument/2006/relationships/hyperlink" Target="https://jotformz.com/form.php?formID=61755175322657&amp;sid=342929400841841604&amp;mode=edit" TargetMode="External"/><Relationship Id="rId135" Type="http://schemas.openxmlformats.org/officeDocument/2006/relationships/hyperlink" Target="https://jotformz.com/form.php?formID=61755175322657&amp;sid=342930138601679695&amp;mode=edit" TargetMode="External"/><Relationship Id="rId156" Type="http://schemas.openxmlformats.org/officeDocument/2006/relationships/hyperlink" Target="https://jotformz.com/form.php?formID=61755175322657&amp;sid=342930459431390405&amp;mode=edit" TargetMode="External"/><Relationship Id="rId177" Type="http://schemas.openxmlformats.org/officeDocument/2006/relationships/hyperlink" Target="https://jotformz.com/form.php?formID=61755175322657&amp;sid=342931245570751771&amp;mode=edit" TargetMode="External"/><Relationship Id="rId198" Type="http://schemas.openxmlformats.org/officeDocument/2006/relationships/hyperlink" Target="https://jotformz.com/form.php?formID=61755175322657&amp;sid=342932332896718435&amp;mode=edit" TargetMode="External"/><Relationship Id="rId321" Type="http://schemas.openxmlformats.org/officeDocument/2006/relationships/hyperlink" Target="https://jotformz.com/form.php?formID=61755175322657&amp;sid=342970806201324565&amp;mode=edit" TargetMode="External"/><Relationship Id="rId342" Type="http://schemas.openxmlformats.org/officeDocument/2006/relationships/hyperlink" Target="https://jotformz.com/form.php?formID=61755175322657&amp;sid=343012195675223181&amp;mode=edit" TargetMode="External"/><Relationship Id="rId363" Type="http://schemas.openxmlformats.org/officeDocument/2006/relationships/hyperlink" Target="https://jotformz.com/form.php?formID=61755175322657&amp;sid=343042607422128107&amp;mode=edit" TargetMode="External"/><Relationship Id="rId384" Type="http://schemas.openxmlformats.org/officeDocument/2006/relationships/hyperlink" Target="https://jotformz.com/form.php?formID=61755175322657&amp;sid=343120707202851940&amp;mode=edit" TargetMode="External"/><Relationship Id="rId419" Type="http://schemas.openxmlformats.org/officeDocument/2006/relationships/hyperlink" Target="https://www.jotformz.com/uploads/colegiosiria/61755175322657/343197724501184074/IMG-20160701-WA0000.jpg" TargetMode="External"/><Relationship Id="rId202" Type="http://schemas.openxmlformats.org/officeDocument/2006/relationships/hyperlink" Target="https://jotformz.com/form.php?formID=61755175322657&amp;sid=342932585681817825&amp;mode=edit" TargetMode="External"/><Relationship Id="rId223" Type="http://schemas.openxmlformats.org/officeDocument/2006/relationships/hyperlink" Target="https://jotformz.com/form.php?formID=61755175322657&amp;sid=342934510871728597&amp;mode=edit" TargetMode="External"/><Relationship Id="rId244" Type="http://schemas.openxmlformats.org/officeDocument/2006/relationships/hyperlink" Target="https://jotformz.com/form.php?formID=61755175322657&amp;sid=342937281065532027&amp;mode=edit" TargetMode="External"/><Relationship Id="rId430" Type="http://schemas.openxmlformats.org/officeDocument/2006/relationships/hyperlink" Target="https://jotformz.com/form.php?formID=61755175322657&amp;sid=343205746974558336&amp;mode=edit" TargetMode="External"/><Relationship Id="rId18" Type="http://schemas.openxmlformats.org/officeDocument/2006/relationships/hyperlink" Target="https://jotformz.com/form.php?formID=61755175322657&amp;sid=342923106802512086&amp;mode=edit" TargetMode="External"/><Relationship Id="rId39" Type="http://schemas.openxmlformats.org/officeDocument/2006/relationships/hyperlink" Target="https://jotformz.com/form.php?formID=61755175322657&amp;sid=342923382826204398&amp;mode=edit" TargetMode="External"/><Relationship Id="rId265" Type="http://schemas.openxmlformats.org/officeDocument/2006/relationships/hyperlink" Target="https://jotformz.com/form.php?formID=61755175322657&amp;sid=342942244735162225&amp;mode=edit" TargetMode="External"/><Relationship Id="rId286" Type="http://schemas.openxmlformats.org/officeDocument/2006/relationships/hyperlink" Target="https://jotformz.com/form.php?formID=61755175322657&amp;sid=342949000281877214&amp;mode=edit" TargetMode="External"/><Relationship Id="rId451" Type="http://schemas.openxmlformats.org/officeDocument/2006/relationships/hyperlink" Target="https://www.jotformz.com/uploads/colegiosiria/61755175322657/343213946031249454/NAC_G_500128279269_23877343.pdf" TargetMode="External"/><Relationship Id="rId472" Type="http://schemas.openxmlformats.org/officeDocument/2006/relationships/hyperlink" Target="https://jotformz.com/form.php?formID=61755175322657&amp;sid=343380789981844985&amp;mode=edit" TargetMode="External"/><Relationship Id="rId50" Type="http://schemas.openxmlformats.org/officeDocument/2006/relationships/hyperlink" Target="https://jotformz.com/form.php?formID=61755175322657&amp;sid=342923590822601988&amp;mode=edit" TargetMode="External"/><Relationship Id="rId104" Type="http://schemas.openxmlformats.org/officeDocument/2006/relationships/hyperlink" Target="https://jotformz.com/form.php?formID=61755175322657&amp;sid=342929751191556274&amp;mode=edit" TargetMode="External"/><Relationship Id="rId125" Type="http://schemas.openxmlformats.org/officeDocument/2006/relationships/hyperlink" Target="https://jotformz.com/form.php?formID=61755175322657&amp;sid=342929886571448527&amp;mode=edit" TargetMode="External"/><Relationship Id="rId146" Type="http://schemas.openxmlformats.org/officeDocument/2006/relationships/hyperlink" Target="https://jotformz.com/form.php?formID=61755175322657&amp;sid=342930293071922547&amp;mode=edit" TargetMode="External"/><Relationship Id="rId167" Type="http://schemas.openxmlformats.org/officeDocument/2006/relationships/hyperlink" Target="https://jotformz.com/form.php?formID=61755175322657&amp;sid=342930819150529958&amp;mode=edit" TargetMode="External"/><Relationship Id="rId188" Type="http://schemas.openxmlformats.org/officeDocument/2006/relationships/hyperlink" Target="https://jotformz.com/form.php?formID=61755175322657&amp;sid=342931638041633552&amp;mode=edit" TargetMode="External"/><Relationship Id="rId311" Type="http://schemas.openxmlformats.org/officeDocument/2006/relationships/hyperlink" Target="https://jotformz.com/form.php?formID=61755175322657&amp;sid=342960231069579520&amp;mode=edit" TargetMode="External"/><Relationship Id="rId332" Type="http://schemas.openxmlformats.org/officeDocument/2006/relationships/hyperlink" Target="https://jotformz.com/form.php?formID=61755175322657&amp;sid=342976762171375878&amp;mode=edit" TargetMode="External"/><Relationship Id="rId353" Type="http://schemas.openxmlformats.org/officeDocument/2006/relationships/hyperlink" Target="https://jotformz.com/form.php?formID=61755175322657&amp;sid=343027333632343098&amp;mode=edit" TargetMode="External"/><Relationship Id="rId374" Type="http://schemas.openxmlformats.org/officeDocument/2006/relationships/hyperlink" Target="https://jotformz.com/form.php?formID=61755175322657&amp;sid=343073880431612244&amp;mode=edit" TargetMode="External"/><Relationship Id="rId395" Type="http://schemas.openxmlformats.org/officeDocument/2006/relationships/hyperlink" Target="https://jotformz.com/form.php?formID=61755175322657&amp;sid=343142522821826603&amp;mode=edit" TargetMode="External"/><Relationship Id="rId409" Type="http://schemas.openxmlformats.org/officeDocument/2006/relationships/hyperlink" Target="https://jotformz.com/form.php?formID=61755175322657&amp;sid=343190973211578940&amp;mode=edit" TargetMode="External"/><Relationship Id="rId71" Type="http://schemas.openxmlformats.org/officeDocument/2006/relationships/hyperlink" Target="https://jotformz.com/form.php?formID=61755175322657&amp;sid=342929282371600885&amp;mode=edit" TargetMode="External"/><Relationship Id="rId92" Type="http://schemas.openxmlformats.org/officeDocument/2006/relationships/hyperlink" Target="https://jotformz.com/form.php?formID=61755175322657&amp;sid=342929579962288409&amp;mode=edit" TargetMode="External"/><Relationship Id="rId213" Type="http://schemas.openxmlformats.org/officeDocument/2006/relationships/hyperlink" Target="https://jotformz.com/form.php?formID=61755175322657&amp;sid=342933219491763471&amp;mode=edit" TargetMode="External"/><Relationship Id="rId234" Type="http://schemas.openxmlformats.org/officeDocument/2006/relationships/hyperlink" Target="https://jotformz.com/form.php?formID=61755175322657&amp;sid=342935704331739513&amp;mode=edit" TargetMode="External"/><Relationship Id="rId420" Type="http://schemas.openxmlformats.org/officeDocument/2006/relationships/hyperlink" Target="https://jotformz.com/form.php?formID=61755175322657&amp;sid=343197724501184074&amp;mode=edit" TargetMode="External"/><Relationship Id="rId2" Type="http://schemas.openxmlformats.org/officeDocument/2006/relationships/hyperlink" Target="https://jotformz.com/form.php?formID=61755175322657&amp;sid=342922797827813196&amp;mode=edit" TargetMode="External"/><Relationship Id="rId29" Type="http://schemas.openxmlformats.org/officeDocument/2006/relationships/hyperlink" Target="https://jotformz.com/form.php?formID=61755175322657&amp;sid=342923248213222923&amp;mode=edit" TargetMode="External"/><Relationship Id="rId255" Type="http://schemas.openxmlformats.org/officeDocument/2006/relationships/hyperlink" Target="https://jotformz.com/form.php?formID=61755175322657&amp;sid=342939668941608365&amp;mode=edit" TargetMode="External"/><Relationship Id="rId276" Type="http://schemas.openxmlformats.org/officeDocument/2006/relationships/hyperlink" Target="https://jotformz.com/form.php?formID=61755175322657&amp;sid=342947151012176817&amp;mode=edit" TargetMode="External"/><Relationship Id="rId297" Type="http://schemas.openxmlformats.org/officeDocument/2006/relationships/hyperlink" Target="https://jotformz.com/form.php?formID=61755175322657&amp;sid=342952309141438411&amp;mode=edit" TargetMode="External"/><Relationship Id="rId441" Type="http://schemas.openxmlformats.org/officeDocument/2006/relationships/hyperlink" Target="https://jotformz.com/form.php?formID=61755175322657&amp;sid=343208163452170225&amp;mode=edit" TargetMode="External"/><Relationship Id="rId462" Type="http://schemas.openxmlformats.org/officeDocument/2006/relationships/hyperlink" Target="https://jotformz.com/form.php?formID=61755175322657&amp;sid=343304435971231403&amp;mode=edit" TargetMode="External"/><Relationship Id="rId40" Type="http://schemas.openxmlformats.org/officeDocument/2006/relationships/hyperlink" Target="https://jotformz.com/form.php?formID=61755175322657&amp;sid=342923388661950744&amp;mode=edit" TargetMode="External"/><Relationship Id="rId115" Type="http://schemas.openxmlformats.org/officeDocument/2006/relationships/hyperlink" Target="https://jotformz.com/form.php?formID=61755175322657&amp;sid=342929818561815562&amp;mode=edit" TargetMode="External"/><Relationship Id="rId136" Type="http://schemas.openxmlformats.org/officeDocument/2006/relationships/hyperlink" Target="https://jotformz.com/form.php?formID=61755175322657&amp;sid=342930140422730078&amp;mode=edit" TargetMode="External"/><Relationship Id="rId157" Type="http://schemas.openxmlformats.org/officeDocument/2006/relationships/hyperlink" Target="https://jotformz.com/form.php?formID=61755175322657&amp;sid=342930461081300055&amp;mode=edit" TargetMode="External"/><Relationship Id="rId178" Type="http://schemas.openxmlformats.org/officeDocument/2006/relationships/hyperlink" Target="https://jotformz.com/form.php?formID=61755175322657&amp;sid=342931257791659441&amp;mode=edit" TargetMode="External"/><Relationship Id="rId301" Type="http://schemas.openxmlformats.org/officeDocument/2006/relationships/hyperlink" Target="https://jotformz.com/form.php?formID=61755175322657&amp;sid=342953574911338009&amp;mode=edit" TargetMode="External"/><Relationship Id="rId322" Type="http://schemas.openxmlformats.org/officeDocument/2006/relationships/hyperlink" Target="https://jotformz.com/form.php?formID=61755175322657&amp;sid=342970937491260205&amp;mode=edit" TargetMode="External"/><Relationship Id="rId343" Type="http://schemas.openxmlformats.org/officeDocument/2006/relationships/hyperlink" Target="https://jotformz.com/form.php?formID=61755175322657&amp;sid=343015172281354643&amp;mode=edit" TargetMode="External"/><Relationship Id="rId364" Type="http://schemas.openxmlformats.org/officeDocument/2006/relationships/hyperlink" Target="https://jotformz.com/form.php?formID=61755175322657&amp;sid=343043338471959638&amp;mode=edit" TargetMode="External"/><Relationship Id="rId61" Type="http://schemas.openxmlformats.org/officeDocument/2006/relationships/hyperlink" Target="https://jotformz.com/form.php?formID=61755175322657&amp;sid=342923808540970361&amp;mode=edit" TargetMode="External"/><Relationship Id="rId82" Type="http://schemas.openxmlformats.org/officeDocument/2006/relationships/hyperlink" Target="https://jotformz.com/form.php?formID=61755175322657&amp;sid=342929408031718954&amp;mode=edit" TargetMode="External"/><Relationship Id="rId199" Type="http://schemas.openxmlformats.org/officeDocument/2006/relationships/hyperlink" Target="https://jotformz.com/form.php?formID=61755175322657&amp;sid=342932350411115106&amp;mode=edit" TargetMode="External"/><Relationship Id="rId203" Type="http://schemas.openxmlformats.org/officeDocument/2006/relationships/hyperlink" Target="https://jotformz.com/form.php?formID=61755175322657&amp;sid=342932647035251749&amp;mode=edit" TargetMode="External"/><Relationship Id="rId385" Type="http://schemas.openxmlformats.org/officeDocument/2006/relationships/hyperlink" Target="https://www.jotformz.com/uploads/colegiosiria/61755175322657/343122581794163128/NAC_G_500128189182_24035676.pdf" TargetMode="External"/><Relationship Id="rId19" Type="http://schemas.openxmlformats.org/officeDocument/2006/relationships/hyperlink" Target="https://jotformz.com/form.php?formID=61755175322657&amp;sid=342923106521888664&amp;mode=edit" TargetMode="External"/><Relationship Id="rId224" Type="http://schemas.openxmlformats.org/officeDocument/2006/relationships/hyperlink" Target="https://jotformz.com/form.php?formID=61755175322657&amp;sid=342934576650451893&amp;mode=edit" TargetMode="External"/><Relationship Id="rId245" Type="http://schemas.openxmlformats.org/officeDocument/2006/relationships/hyperlink" Target="https://jotformz.com/form.php?formID=61755175322657&amp;sid=342937372802982676&amp;mode=edit" TargetMode="External"/><Relationship Id="rId266" Type="http://schemas.openxmlformats.org/officeDocument/2006/relationships/hyperlink" Target="https://jotformz.com/form.php?formID=61755175322657&amp;sid=342942398021562128&amp;mode=edit" TargetMode="External"/><Relationship Id="rId287" Type="http://schemas.openxmlformats.org/officeDocument/2006/relationships/hyperlink" Target="https://jotformz.com/form.php?formID=61755175322657&amp;sid=342949140632333951&amp;mode=edit" TargetMode="External"/><Relationship Id="rId410" Type="http://schemas.openxmlformats.org/officeDocument/2006/relationships/hyperlink" Target="https://www.jotformz.com/uploads/colegiosiria/61755175322657/343191082211207073/NAC_500017916268_24194067.pdf" TargetMode="External"/><Relationship Id="rId431" Type="http://schemas.openxmlformats.org/officeDocument/2006/relationships/hyperlink" Target="https://www.jotformz.com/uploads/colegiosiria/61755175322657/343205917974139924/NAC_G_500128266887_24216117.pdf" TargetMode="External"/><Relationship Id="rId452" Type="http://schemas.openxmlformats.org/officeDocument/2006/relationships/hyperlink" Target="https://jotformz.com/form.php?formID=61755175322657&amp;sid=343213946031249454&amp;mode=edit" TargetMode="External"/><Relationship Id="rId473" Type="http://schemas.openxmlformats.org/officeDocument/2006/relationships/hyperlink" Target="https://www.jotformz.com/uploads/colegiosiria/61755175322657/343392323232112082/Pantallazo_03-07-2016-17-56-40.png" TargetMode="External"/><Relationship Id="rId30" Type="http://schemas.openxmlformats.org/officeDocument/2006/relationships/hyperlink" Target="https://jotformz.com/form.php?formID=61755175322657&amp;sid=342929253081699000&amp;mode=edit" TargetMode="External"/><Relationship Id="rId105" Type="http://schemas.openxmlformats.org/officeDocument/2006/relationships/hyperlink" Target="https://jotformz.com/form.php?formID=61755175322657&amp;sid=342929752281481957&amp;mode=edit" TargetMode="External"/><Relationship Id="rId126" Type="http://schemas.openxmlformats.org/officeDocument/2006/relationships/hyperlink" Target="https://jotformz.com/form.php?formID=61755175322657&amp;sid=342929985831774626&amp;mode=edit" TargetMode="External"/><Relationship Id="rId147" Type="http://schemas.openxmlformats.org/officeDocument/2006/relationships/hyperlink" Target="https://jotformz.com/form.php?formID=61755175322657&amp;sid=342930316431522433&amp;mode=edit" TargetMode="External"/><Relationship Id="rId168" Type="http://schemas.openxmlformats.org/officeDocument/2006/relationships/hyperlink" Target="https://jotformz.com/form.php?formID=61755175322657&amp;sid=342930881792651051&amp;mode=edit" TargetMode="External"/><Relationship Id="rId312" Type="http://schemas.openxmlformats.org/officeDocument/2006/relationships/hyperlink" Target="https://jotformz.com/form.php?formID=61755175322657&amp;sid=342960500212189651&amp;mode=edit" TargetMode="External"/><Relationship Id="rId333" Type="http://schemas.openxmlformats.org/officeDocument/2006/relationships/hyperlink" Target="https://jotformz.com/form.php?formID=61755175322657&amp;sid=342977013171245253&amp;mode=edit" TargetMode="External"/><Relationship Id="rId354" Type="http://schemas.openxmlformats.org/officeDocument/2006/relationships/hyperlink" Target="https://jotformz.com/form.php?formID=61755175322657&amp;sid=343028185075548471&amp;mode=edit" TargetMode="External"/><Relationship Id="rId51" Type="http://schemas.openxmlformats.org/officeDocument/2006/relationships/hyperlink" Target="https://jotformz.com/form.php?formID=61755175322657&amp;sid=342923623251451239&amp;mode=edit" TargetMode="External"/><Relationship Id="rId72" Type="http://schemas.openxmlformats.org/officeDocument/2006/relationships/hyperlink" Target="https://jotformz.com/form.php?formID=61755175322657&amp;sid=342929288496652634&amp;mode=edit" TargetMode="External"/><Relationship Id="rId93" Type="http://schemas.openxmlformats.org/officeDocument/2006/relationships/hyperlink" Target="https://jotformz.com/form.php?formID=61755175322657&amp;sid=342929583356776469&amp;mode=edit" TargetMode="External"/><Relationship Id="rId189" Type="http://schemas.openxmlformats.org/officeDocument/2006/relationships/hyperlink" Target="https://jotformz.com/form.php?formID=61755175322657&amp;sid=342931663042925343&amp;mode=edit" TargetMode="External"/><Relationship Id="rId375" Type="http://schemas.openxmlformats.org/officeDocument/2006/relationships/hyperlink" Target="https://jotformz.com/form.php?formID=61755175322657&amp;sid=343103004231191674&amp;mode=edit" TargetMode="External"/><Relationship Id="rId396" Type="http://schemas.openxmlformats.org/officeDocument/2006/relationships/hyperlink" Target="https://jotformz.com/form.php?formID=61755175322657&amp;sid=343147058188212937&amp;mode=edit" TargetMode="External"/><Relationship Id="rId3" Type="http://schemas.openxmlformats.org/officeDocument/2006/relationships/hyperlink" Target="https://jotformz.com/form.php?formID=61755175322657&amp;sid=342922935991901011&amp;mode=edit" TargetMode="External"/><Relationship Id="rId214" Type="http://schemas.openxmlformats.org/officeDocument/2006/relationships/hyperlink" Target="https://jotformz.com/form.php?formID=61755175322657&amp;sid=342933230516550802&amp;mode=edit" TargetMode="External"/><Relationship Id="rId235" Type="http://schemas.openxmlformats.org/officeDocument/2006/relationships/hyperlink" Target="https://jotformz.com/form.php?formID=61755175322657&amp;sid=342935918902226156&amp;mode=edit" TargetMode="External"/><Relationship Id="rId256" Type="http://schemas.openxmlformats.org/officeDocument/2006/relationships/hyperlink" Target="https://jotformz.com/form.php?formID=61755175322657&amp;sid=342940082932488391&amp;mode=edit" TargetMode="External"/><Relationship Id="rId277" Type="http://schemas.openxmlformats.org/officeDocument/2006/relationships/hyperlink" Target="https://jotformz.com/form.php?formID=61755175322657&amp;sid=342947347012766427&amp;mode=edit" TargetMode="External"/><Relationship Id="rId298" Type="http://schemas.openxmlformats.org/officeDocument/2006/relationships/hyperlink" Target="https://jotformz.com/form.php?formID=61755175322657&amp;sid=342953026251312900&amp;mode=edit" TargetMode="External"/><Relationship Id="rId400" Type="http://schemas.openxmlformats.org/officeDocument/2006/relationships/hyperlink" Target="https://jotformz.com/form.php?formID=61755175322657&amp;sid=343150796174420368&amp;mode=edit" TargetMode="External"/><Relationship Id="rId421" Type="http://schemas.openxmlformats.org/officeDocument/2006/relationships/hyperlink" Target="https://jotformz.com/form.php?formID=61755175322657&amp;sid=343198730776325251&amp;mode=edit" TargetMode="External"/><Relationship Id="rId442" Type="http://schemas.openxmlformats.org/officeDocument/2006/relationships/hyperlink" Target="https://www.jotformz.com/uploads/colegiosiria/61755175322657/343208230412623648/NAC_G_500128270723_24149664.pdf" TargetMode="External"/><Relationship Id="rId463" Type="http://schemas.openxmlformats.org/officeDocument/2006/relationships/hyperlink" Target="https://www.jotformz.com/uploads/colegiosiria/61755175322657/343308615891898948/NAC_G_500128310354_24104022.pdf" TargetMode="External"/><Relationship Id="rId116" Type="http://schemas.openxmlformats.org/officeDocument/2006/relationships/hyperlink" Target="https://jotformz.com/form.php?formID=61755175322657&amp;sid=342929833685445712&amp;mode=edit" TargetMode="External"/><Relationship Id="rId137" Type="http://schemas.openxmlformats.org/officeDocument/2006/relationships/hyperlink" Target="https://jotformz.com/form.php?formID=61755175322657&amp;sid=342930148678490109&amp;mode=edit" TargetMode="External"/><Relationship Id="rId158" Type="http://schemas.openxmlformats.org/officeDocument/2006/relationships/hyperlink" Target="https://jotformz.com/form.php?formID=61755175322657&amp;sid=342930496781311690&amp;mode=edit" TargetMode="External"/><Relationship Id="rId302" Type="http://schemas.openxmlformats.org/officeDocument/2006/relationships/hyperlink" Target="https://jotformz.com/form.php?formID=61755175322657&amp;sid=342953867328426352&amp;mode=edit" TargetMode="External"/><Relationship Id="rId323" Type="http://schemas.openxmlformats.org/officeDocument/2006/relationships/hyperlink" Target="https://jotformz.com/form.php?formID=61755175322657&amp;sid=342971533726302633&amp;mode=edit" TargetMode="External"/><Relationship Id="rId344" Type="http://schemas.openxmlformats.org/officeDocument/2006/relationships/hyperlink" Target="https://jotformz.com/form.php?formID=61755175322657&amp;sid=343016362932366775&amp;mode=edit" TargetMode="External"/><Relationship Id="rId20" Type="http://schemas.openxmlformats.org/officeDocument/2006/relationships/hyperlink" Target="https://jotformz.com/form.php?formID=61755175322657&amp;sid=342923124341418225&amp;mode=edit" TargetMode="External"/><Relationship Id="rId41" Type="http://schemas.openxmlformats.org/officeDocument/2006/relationships/hyperlink" Target="https://jotformz.com/form.php?formID=61755175322657&amp;sid=342923394521322473&amp;mode=edit" TargetMode="External"/><Relationship Id="rId62" Type="http://schemas.openxmlformats.org/officeDocument/2006/relationships/hyperlink" Target="https://jotformz.com/form.php?formID=61755175322657&amp;sid=342929139402404385&amp;mode=edit" TargetMode="External"/><Relationship Id="rId83" Type="http://schemas.openxmlformats.org/officeDocument/2006/relationships/hyperlink" Target="https://jotformz.com/form.php?formID=61755175322657&amp;sid=342929436133464566&amp;mode=edit" TargetMode="External"/><Relationship Id="rId179" Type="http://schemas.openxmlformats.org/officeDocument/2006/relationships/hyperlink" Target="https://jotformz.com/form.php?formID=61755175322657&amp;sid=342931322561382599&amp;mode=edit" TargetMode="External"/><Relationship Id="rId365" Type="http://schemas.openxmlformats.org/officeDocument/2006/relationships/hyperlink" Target="https://jotformz.com/form.php?formID=61755175322657&amp;sid=343046027358347007&amp;mode=edit" TargetMode="External"/><Relationship Id="rId386" Type="http://schemas.openxmlformats.org/officeDocument/2006/relationships/hyperlink" Target="https://jotformz.com/form.php?formID=61755175322657&amp;sid=343122581794163128&amp;mode=edit" TargetMode="External"/><Relationship Id="rId190" Type="http://schemas.openxmlformats.org/officeDocument/2006/relationships/hyperlink" Target="https://jotformz.com/form.php?formID=61755175322657&amp;sid=342931668351924985&amp;mode=edit" TargetMode="External"/><Relationship Id="rId204" Type="http://schemas.openxmlformats.org/officeDocument/2006/relationships/hyperlink" Target="https://jotformz.com/form.php?formID=61755175322657&amp;sid=342932764571330120&amp;mode=edit" TargetMode="External"/><Relationship Id="rId225" Type="http://schemas.openxmlformats.org/officeDocument/2006/relationships/hyperlink" Target="https://jotformz.com/form.php?formID=61755175322657&amp;sid=342934585221368045&amp;mode=edit" TargetMode="External"/><Relationship Id="rId246" Type="http://schemas.openxmlformats.org/officeDocument/2006/relationships/hyperlink" Target="https://jotformz.com/form.php?formID=61755175322657&amp;sid=342937392763418906&amp;mode=edit" TargetMode="External"/><Relationship Id="rId267" Type="http://schemas.openxmlformats.org/officeDocument/2006/relationships/hyperlink" Target="https://jotformz.com/form.php?formID=61755175322657&amp;sid=342942582631635737&amp;mode=edit" TargetMode="External"/><Relationship Id="rId288" Type="http://schemas.openxmlformats.org/officeDocument/2006/relationships/hyperlink" Target="https://jotformz.com/form.php?formID=61755175322657&amp;sid=342949216391406169&amp;mode=edit" TargetMode="External"/><Relationship Id="rId411" Type="http://schemas.openxmlformats.org/officeDocument/2006/relationships/hyperlink" Target="https://jotformz.com/form.php?formID=61755175322657&amp;sid=343191082211207073&amp;mode=edit" TargetMode="External"/><Relationship Id="rId432" Type="http://schemas.openxmlformats.org/officeDocument/2006/relationships/hyperlink" Target="https://jotformz.com/form.php?formID=61755175322657&amp;sid=343205917974139924&amp;mode=edit" TargetMode="External"/><Relationship Id="rId453" Type="http://schemas.openxmlformats.org/officeDocument/2006/relationships/hyperlink" Target="https://www.jotformz.com/uploads/colegiosiria/61755175322657/343214558532938632/NAC_G_500128280379_24095939.pdf" TargetMode="External"/><Relationship Id="rId474" Type="http://schemas.openxmlformats.org/officeDocument/2006/relationships/hyperlink" Target="https://jotformz.com/form.php?formID=61755175322657&amp;sid=343392323232112082&amp;mode=edit" TargetMode="External"/><Relationship Id="rId106" Type="http://schemas.openxmlformats.org/officeDocument/2006/relationships/hyperlink" Target="https://jotformz.com/form.php?formID=61755175322657&amp;sid=342929754332446217&amp;mode=edit" TargetMode="External"/><Relationship Id="rId127" Type="http://schemas.openxmlformats.org/officeDocument/2006/relationships/hyperlink" Target="https://jotformz.com/form.php?formID=61755175322657&amp;sid=342929990832120249&amp;mode=edit" TargetMode="External"/><Relationship Id="rId313" Type="http://schemas.openxmlformats.org/officeDocument/2006/relationships/hyperlink" Target="https://jotformz.com/form.php?formID=61755175322657&amp;sid=342961521070638559&amp;mode=edit" TargetMode="External"/><Relationship Id="rId10" Type="http://schemas.openxmlformats.org/officeDocument/2006/relationships/hyperlink" Target="https://jotformz.com/form.php?formID=61755175322657&amp;sid=342923027030636871&amp;mode=edit" TargetMode="External"/><Relationship Id="rId31" Type="http://schemas.openxmlformats.org/officeDocument/2006/relationships/hyperlink" Target="https://jotformz.com/form.php?formID=61755175322657&amp;sid=342923255541355184&amp;mode=edit" TargetMode="External"/><Relationship Id="rId52" Type="http://schemas.openxmlformats.org/officeDocument/2006/relationships/hyperlink" Target="https://jotformz.com/form.php?formID=61755175322657&amp;sid=342923646941356201&amp;mode=edit" TargetMode="External"/><Relationship Id="rId73" Type="http://schemas.openxmlformats.org/officeDocument/2006/relationships/hyperlink" Target="https://jotformz.com/form.php?formID=61755175322657&amp;sid=342929312061453418&amp;mode=edit" TargetMode="External"/><Relationship Id="rId94" Type="http://schemas.openxmlformats.org/officeDocument/2006/relationships/hyperlink" Target="https://jotformz.com/form.php?formID=61755175322657&amp;sid=342929584521623535&amp;mode=edit" TargetMode="External"/><Relationship Id="rId148" Type="http://schemas.openxmlformats.org/officeDocument/2006/relationships/hyperlink" Target="https://jotformz.com/form.php?formID=61755175322657&amp;sid=342930332092690414&amp;mode=edit" TargetMode="External"/><Relationship Id="rId169" Type="http://schemas.openxmlformats.org/officeDocument/2006/relationships/hyperlink" Target="https://jotformz.com/form.php?formID=61755175322657&amp;sid=342930891132206409&amp;mode=edit" TargetMode="External"/><Relationship Id="rId334" Type="http://schemas.openxmlformats.org/officeDocument/2006/relationships/hyperlink" Target="https://jotformz.com/form.php?formID=61755175322657&amp;sid=342977613921340172&amp;mode=edit" TargetMode="External"/><Relationship Id="rId355" Type="http://schemas.openxmlformats.org/officeDocument/2006/relationships/hyperlink" Target="https://jotformz.com/form.php?formID=61755175322657&amp;sid=343029687075233215&amp;mode=edit" TargetMode="External"/><Relationship Id="rId376" Type="http://schemas.openxmlformats.org/officeDocument/2006/relationships/hyperlink" Target="https://jotformz.com/form.php?formID=61755175322657&amp;sid=343103367031423092&amp;mode=edit" TargetMode="External"/><Relationship Id="rId397" Type="http://schemas.openxmlformats.org/officeDocument/2006/relationships/hyperlink" Target="https://www.jotformz.com/uploads/colegiosiria/61755175322657/343150549622295079/NAC_G_500128222549_24099075.pdf" TargetMode="External"/><Relationship Id="rId4" Type="http://schemas.openxmlformats.org/officeDocument/2006/relationships/hyperlink" Target="https://jotformz.com/form.php?formID=61755175322657&amp;sid=342922984685436003&amp;mode=edit" TargetMode="External"/><Relationship Id="rId180" Type="http://schemas.openxmlformats.org/officeDocument/2006/relationships/hyperlink" Target="https://jotformz.com/form.php?formID=61755175322657&amp;sid=342931365156185596&amp;mode=edit" TargetMode="External"/><Relationship Id="rId215" Type="http://schemas.openxmlformats.org/officeDocument/2006/relationships/hyperlink" Target="https://jotformz.com/form.php?formID=61755175322657&amp;sid=342933291660732146&amp;mode=edit" TargetMode="External"/><Relationship Id="rId236" Type="http://schemas.openxmlformats.org/officeDocument/2006/relationships/hyperlink" Target="https://jotformz.com/form.php?formID=61755175322657&amp;sid=342935981571487335&amp;mode=edit" TargetMode="External"/><Relationship Id="rId257" Type="http://schemas.openxmlformats.org/officeDocument/2006/relationships/hyperlink" Target="https://jotformz.com/form.php?formID=61755175322657&amp;sid=342940463122148351&amp;mode=edit" TargetMode="External"/><Relationship Id="rId278" Type="http://schemas.openxmlformats.org/officeDocument/2006/relationships/hyperlink" Target="https://jotformz.com/form.php?formID=61755175322657&amp;sid=342947467012397770&amp;mode=edit" TargetMode="External"/><Relationship Id="rId401" Type="http://schemas.openxmlformats.org/officeDocument/2006/relationships/hyperlink" Target="https://www.jotformz.com/uploads/colegiosiria/61755175322657/343186509371521597/NAC_G_500128228484_24082695.pdf" TargetMode="External"/><Relationship Id="rId422" Type="http://schemas.openxmlformats.org/officeDocument/2006/relationships/hyperlink" Target="https://jotformz.com/form.php?formID=61755175322657&amp;sid=343199986612778254&amp;mode=edit" TargetMode="External"/><Relationship Id="rId443" Type="http://schemas.openxmlformats.org/officeDocument/2006/relationships/hyperlink" Target="https://jotformz.com/form.php?formID=61755175322657&amp;sid=343208230412623648&amp;mode=edit" TargetMode="External"/><Relationship Id="rId464" Type="http://schemas.openxmlformats.org/officeDocument/2006/relationships/hyperlink" Target="https://jotformz.com/form.php?formID=61755175322657&amp;sid=343308615891898948&amp;mode=edit" TargetMode="External"/><Relationship Id="rId303" Type="http://schemas.openxmlformats.org/officeDocument/2006/relationships/hyperlink" Target="https://jotformz.com/form.php?formID=61755175322657&amp;sid=342955006352113200&amp;mode=edit" TargetMode="External"/><Relationship Id="rId42" Type="http://schemas.openxmlformats.org/officeDocument/2006/relationships/hyperlink" Target="https://jotformz.com/form.php?formID=61755175322657&amp;sid=342923399242115112&amp;mode=edit" TargetMode="External"/><Relationship Id="rId84" Type="http://schemas.openxmlformats.org/officeDocument/2006/relationships/hyperlink" Target="https://jotformz.com/form.php?formID=61755175322657&amp;sid=342929439336454723&amp;mode=edit" TargetMode="External"/><Relationship Id="rId138" Type="http://schemas.openxmlformats.org/officeDocument/2006/relationships/hyperlink" Target="https://jotformz.com/form.php?formID=61755175322657&amp;sid=342930166063814639&amp;mode=edit" TargetMode="External"/><Relationship Id="rId345" Type="http://schemas.openxmlformats.org/officeDocument/2006/relationships/hyperlink" Target="https://jotformz.com/form.php?formID=61755175322657&amp;sid=343016507422789104&amp;mode=edit" TargetMode="External"/><Relationship Id="rId387" Type="http://schemas.openxmlformats.org/officeDocument/2006/relationships/hyperlink" Target="https://jotformz.com/form.php?formID=61755175322657&amp;sid=343126810867872796&amp;mode=edit" TargetMode="External"/><Relationship Id="rId191" Type="http://schemas.openxmlformats.org/officeDocument/2006/relationships/hyperlink" Target="https://jotformz.com/form.php?formID=61755175322657&amp;sid=342931712001605163&amp;mode=edit" TargetMode="External"/><Relationship Id="rId205" Type="http://schemas.openxmlformats.org/officeDocument/2006/relationships/hyperlink" Target="https://jotformz.com/form.php?formID=61755175322657&amp;sid=342932777823400551&amp;mode=edit" TargetMode="External"/><Relationship Id="rId247" Type="http://schemas.openxmlformats.org/officeDocument/2006/relationships/hyperlink" Target="https://jotformz.com/form.php?formID=61755175322657&amp;sid=342937730318429533&amp;mode=edit" TargetMode="External"/><Relationship Id="rId412" Type="http://schemas.openxmlformats.org/officeDocument/2006/relationships/hyperlink" Target="https://www.jotformz.com/uploads/colegiosiria/61755175322657/343192977121714190/renato.pdf" TargetMode="External"/><Relationship Id="rId107" Type="http://schemas.openxmlformats.org/officeDocument/2006/relationships/hyperlink" Target="https://jotformz.com/form.php?formID=61755175322657&amp;sid=342929760601659200&amp;mode=edit" TargetMode="External"/><Relationship Id="rId289" Type="http://schemas.openxmlformats.org/officeDocument/2006/relationships/hyperlink" Target="https://jotformz.com/form.php?formID=61755175322657&amp;sid=342949283791706273&amp;mode=edit" TargetMode="External"/><Relationship Id="rId454" Type="http://schemas.openxmlformats.org/officeDocument/2006/relationships/hyperlink" Target="https://jotformz.com/form.php?formID=61755175322657&amp;sid=343214558532938632&amp;mode=edit" TargetMode="External"/><Relationship Id="rId11" Type="http://schemas.openxmlformats.org/officeDocument/2006/relationships/hyperlink" Target="https://jotformz.com/form.php?formID=61755175322657&amp;sid=342923040101929827&amp;mode=edit" TargetMode="External"/><Relationship Id="rId53" Type="http://schemas.openxmlformats.org/officeDocument/2006/relationships/hyperlink" Target="https://jotformz.com/form.php?formID=61755175322657&amp;sid=342923656995385149&amp;mode=edit" TargetMode="External"/><Relationship Id="rId149" Type="http://schemas.openxmlformats.org/officeDocument/2006/relationships/hyperlink" Target="https://jotformz.com/form.php?formID=61755175322657&amp;sid=342930337170315641&amp;mode=edit" TargetMode="External"/><Relationship Id="rId314" Type="http://schemas.openxmlformats.org/officeDocument/2006/relationships/hyperlink" Target="https://jotformz.com/form.php?formID=61755175322657&amp;sid=342961701243586993&amp;mode=edit" TargetMode="External"/><Relationship Id="rId356" Type="http://schemas.openxmlformats.org/officeDocument/2006/relationships/hyperlink" Target="https://jotformz.com/form.php?formID=61755175322657&amp;sid=343031623672322310&amp;mode=edit" TargetMode="External"/><Relationship Id="rId398" Type="http://schemas.openxmlformats.org/officeDocument/2006/relationships/hyperlink" Target="https://jotformz.com/form.php?formID=61755175322657&amp;sid=343150549622295079&amp;mode=edit" TargetMode="External"/><Relationship Id="rId95" Type="http://schemas.openxmlformats.org/officeDocument/2006/relationships/hyperlink" Target="https://jotformz.com/form.php?formID=61755175322657&amp;sid=342929618675576544&amp;mode=edit" TargetMode="External"/><Relationship Id="rId160" Type="http://schemas.openxmlformats.org/officeDocument/2006/relationships/hyperlink" Target="https://jotformz.com/form.php?formID=61755175322657&amp;sid=342930556052101517&amp;mode=edit" TargetMode="External"/><Relationship Id="rId216" Type="http://schemas.openxmlformats.org/officeDocument/2006/relationships/hyperlink" Target="https://jotformz.com/form.php?formID=61755175322657&amp;sid=342933351442617888&amp;mode=edit" TargetMode="External"/><Relationship Id="rId423" Type="http://schemas.openxmlformats.org/officeDocument/2006/relationships/hyperlink" Target="https://www.jotformz.com/uploads/colegiosiria/61755175322657/343200264261106345/NAC_G_500127970521_24100447.pdf" TargetMode="External"/><Relationship Id="rId258" Type="http://schemas.openxmlformats.org/officeDocument/2006/relationships/hyperlink" Target="https://jotformz.com/form.php?formID=61755175322657&amp;sid=342940786101448171&amp;mode=edit" TargetMode="External"/><Relationship Id="rId465" Type="http://schemas.openxmlformats.org/officeDocument/2006/relationships/hyperlink" Target="https://www.jotformz.com/uploads/colegiosiria/61755175322657/343330625122674879/NAC_G_500128315080_24149904-1.pdf" TargetMode="External"/><Relationship Id="rId22" Type="http://schemas.openxmlformats.org/officeDocument/2006/relationships/hyperlink" Target="https://jotformz.com/form.php?formID=61755175322657&amp;sid=342923131981570531&amp;mode=edit" TargetMode="External"/><Relationship Id="rId64" Type="http://schemas.openxmlformats.org/officeDocument/2006/relationships/hyperlink" Target="https://jotformz.com/form.php?formID=61755175322657&amp;sid=342929214561849286&amp;mode=edit" TargetMode="External"/><Relationship Id="rId118" Type="http://schemas.openxmlformats.org/officeDocument/2006/relationships/hyperlink" Target="https://jotformz.com/form.php?formID=61755175322657&amp;sid=342929839535828361&amp;mode=edit" TargetMode="External"/><Relationship Id="rId325" Type="http://schemas.openxmlformats.org/officeDocument/2006/relationships/hyperlink" Target="https://jotformz.com/form.php?formID=61755175322657&amp;sid=342972293502816314&amp;mode=edit" TargetMode="External"/><Relationship Id="rId367" Type="http://schemas.openxmlformats.org/officeDocument/2006/relationships/hyperlink" Target="https://jotformz.com/form.php?formID=61755175322657&amp;sid=343058132239712635&amp;mode=edit" TargetMode="External"/><Relationship Id="rId171" Type="http://schemas.openxmlformats.org/officeDocument/2006/relationships/hyperlink" Target="https://jotformz.com/form.php?formID=61755175322657&amp;sid=342930993151137595&amp;mode=edit" TargetMode="External"/><Relationship Id="rId227" Type="http://schemas.openxmlformats.org/officeDocument/2006/relationships/hyperlink" Target="https://jotformz.com/form.php?formID=61755175322657&amp;sid=342934686241514831&amp;mode=edit" TargetMode="External"/><Relationship Id="rId269" Type="http://schemas.openxmlformats.org/officeDocument/2006/relationships/hyperlink" Target="https://jotformz.com/form.php?formID=61755175322657&amp;sid=342943903388798566&amp;mode=edit" TargetMode="External"/><Relationship Id="rId434" Type="http://schemas.openxmlformats.org/officeDocument/2006/relationships/hyperlink" Target="https://jotformz.com/form.php?formID=61755175322657&amp;sid=343206030341348653&amp;mode=edit" TargetMode="External"/><Relationship Id="rId33" Type="http://schemas.openxmlformats.org/officeDocument/2006/relationships/hyperlink" Target="https://jotformz.com/form.php?formID=61755175322657&amp;sid=342923277302873724&amp;mode=edit" TargetMode="External"/><Relationship Id="rId129" Type="http://schemas.openxmlformats.org/officeDocument/2006/relationships/hyperlink" Target="https://jotformz.com/form.php?formID=61755175322657&amp;sid=342930032025507354&amp;mode=edit" TargetMode="External"/><Relationship Id="rId280" Type="http://schemas.openxmlformats.org/officeDocument/2006/relationships/hyperlink" Target="https://jotformz.com/form.php?formID=61755175322657&amp;sid=342948150779781348&amp;mode=edit" TargetMode="External"/><Relationship Id="rId336" Type="http://schemas.openxmlformats.org/officeDocument/2006/relationships/hyperlink" Target="https://jotformz.com/form.php?formID=61755175322657&amp;sid=342981722520123479&amp;mode=edit" TargetMode="External"/><Relationship Id="rId75" Type="http://schemas.openxmlformats.org/officeDocument/2006/relationships/hyperlink" Target="https://jotformz.com/form.php?formID=61755175322657&amp;sid=342929330181815320&amp;mode=edit" TargetMode="External"/><Relationship Id="rId140" Type="http://schemas.openxmlformats.org/officeDocument/2006/relationships/hyperlink" Target="https://jotformz.com/form.php?formID=61755175322657&amp;sid=342930173331701353&amp;mode=edit" TargetMode="External"/><Relationship Id="rId182" Type="http://schemas.openxmlformats.org/officeDocument/2006/relationships/hyperlink" Target="https://jotformz.com/form.php?formID=61755175322657&amp;sid=342931414452378333&amp;mode=edit" TargetMode="External"/><Relationship Id="rId378" Type="http://schemas.openxmlformats.org/officeDocument/2006/relationships/hyperlink" Target="https://jotformz.com/form.php?formID=61755175322657&amp;sid=343112908432280132&amp;mode=edit" TargetMode="External"/><Relationship Id="rId403" Type="http://schemas.openxmlformats.org/officeDocument/2006/relationships/hyperlink" Target="https://jotformz.com/form.php?formID=61755175322657&amp;sid=343188510895372190&amp;mode=edit" TargetMode="External"/><Relationship Id="rId6" Type="http://schemas.openxmlformats.org/officeDocument/2006/relationships/hyperlink" Target="https://jotformz.com/form.php?formID=61755175322657&amp;sid=342923018371633227&amp;mode=edit" TargetMode="External"/><Relationship Id="rId238" Type="http://schemas.openxmlformats.org/officeDocument/2006/relationships/hyperlink" Target="https://jotformz.com/form.php?formID=61755175322657&amp;sid=342936253681533526&amp;mode=edit" TargetMode="External"/><Relationship Id="rId445" Type="http://schemas.openxmlformats.org/officeDocument/2006/relationships/hyperlink" Target="https://jotformz.com/form.php?formID=61755175322657&amp;sid=343211806122895405&amp;mode=edit" TargetMode="External"/><Relationship Id="rId291" Type="http://schemas.openxmlformats.org/officeDocument/2006/relationships/hyperlink" Target="https://jotformz.com/form.php?formID=61755175322657&amp;sid=342949797801228027&amp;mode=edit" TargetMode="External"/><Relationship Id="rId305" Type="http://schemas.openxmlformats.org/officeDocument/2006/relationships/hyperlink" Target="https://jotformz.com/form.php?formID=61755175322657&amp;sid=342957501601325331&amp;mode=edit" TargetMode="External"/><Relationship Id="rId347" Type="http://schemas.openxmlformats.org/officeDocument/2006/relationships/hyperlink" Target="https://jotformz.com/form.php?formID=61755175322657&amp;sid=343017456662366030&amp;mode=edit" TargetMode="External"/><Relationship Id="rId44" Type="http://schemas.openxmlformats.org/officeDocument/2006/relationships/hyperlink" Target="https://jotformz.com/form.php?formID=61755175322657&amp;sid=342923427452763831&amp;mode=edit" TargetMode="External"/><Relationship Id="rId86" Type="http://schemas.openxmlformats.org/officeDocument/2006/relationships/hyperlink" Target="https://jotformz.com/form.php?formID=61755175322657&amp;sid=342929481601407194&amp;mode=edit" TargetMode="External"/><Relationship Id="rId151" Type="http://schemas.openxmlformats.org/officeDocument/2006/relationships/hyperlink" Target="https://jotformz.com/form.php?formID=61755175322657&amp;sid=342930367052147927&amp;mode=edit" TargetMode="External"/><Relationship Id="rId389" Type="http://schemas.openxmlformats.org/officeDocument/2006/relationships/hyperlink" Target="https://jotformz.com/form.php?formID=61755175322657&amp;sid=343131242821979942&amp;mode=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8"/>
  <sheetViews>
    <sheetView tabSelected="1" workbookViewId="0">
      <pane ySplit="1" topLeftCell="A2" activePane="bottomLeft" state="frozen"/>
      <selection pane="bottomLeft" activeCell="F12" sqref="F12"/>
    </sheetView>
  </sheetViews>
  <sheetFormatPr baseColWidth="10" defaultColWidth="15.140625" defaultRowHeight="15" customHeight="1" x14ac:dyDescent="0.25"/>
  <cols>
    <col min="1" max="1" width="19.140625" customWidth="1"/>
    <col min="2" max="2" width="10.85546875" customWidth="1"/>
    <col min="3" max="3" width="14.85546875" customWidth="1"/>
    <col min="4" max="4" width="10.140625" customWidth="1"/>
    <col min="5" max="5" width="92.7109375" hidden="1" customWidth="1"/>
    <col min="6" max="6" width="3.42578125" customWidth="1"/>
    <col min="7" max="7" width="10.7109375" customWidth="1"/>
    <col min="8" max="8" width="11.42578125" customWidth="1"/>
    <col min="9" max="10" width="10.85546875" customWidth="1"/>
    <col min="11" max="11" width="14.28515625" customWidth="1"/>
    <col min="12" max="12" width="8.42578125" customWidth="1"/>
    <col min="13" max="13" width="35.42578125" hidden="1" customWidth="1"/>
    <col min="14" max="14" width="11.42578125" hidden="1" customWidth="1"/>
    <col min="15" max="15" width="11.7109375" customWidth="1"/>
    <col min="16" max="17" width="14.42578125" hidden="1" customWidth="1"/>
    <col min="18" max="18" width="6.28515625" hidden="1" customWidth="1"/>
    <col min="19" max="19" width="26.140625" customWidth="1"/>
    <col min="20" max="20" width="24.7109375" hidden="1" customWidth="1"/>
    <col min="21" max="21" width="18.5703125" hidden="1" customWidth="1"/>
    <col min="22" max="22" width="20.5703125" hidden="1" customWidth="1"/>
    <col min="23" max="23" width="28.85546875" hidden="1" customWidth="1"/>
    <col min="24" max="24" width="16.42578125" hidden="1" customWidth="1"/>
    <col min="25" max="25" width="18" hidden="1" customWidth="1"/>
    <col min="26" max="26" width="16.42578125" hidden="1" customWidth="1"/>
  </cols>
  <sheetData>
    <row r="1" spans="1:26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2" t="s">
        <v>25</v>
      </c>
    </row>
    <row r="2" spans="1:26" ht="14.25" customHeight="1" x14ac:dyDescent="0.25">
      <c r="A2" s="3">
        <v>42549.313981481479</v>
      </c>
      <c r="B2" s="4" t="s">
        <v>26</v>
      </c>
      <c r="C2" s="4" t="s">
        <v>27</v>
      </c>
      <c r="D2" s="5">
        <v>41113</v>
      </c>
      <c r="E2" s="4" t="s">
        <v>28</v>
      </c>
      <c r="F2" s="4" t="s">
        <v>29</v>
      </c>
      <c r="G2" s="4" t="s">
        <v>30</v>
      </c>
      <c r="H2" s="4" t="s">
        <v>31</v>
      </c>
      <c r="I2" s="4" t="s">
        <v>32</v>
      </c>
      <c r="J2" s="4" t="s">
        <v>33</v>
      </c>
      <c r="K2" s="4" t="s">
        <v>34</v>
      </c>
      <c r="L2" s="4">
        <v>976201054</v>
      </c>
      <c r="M2" s="4" t="s">
        <v>35</v>
      </c>
      <c r="N2" s="4"/>
      <c r="O2" s="4" t="s">
        <v>36</v>
      </c>
      <c r="P2" s="4"/>
      <c r="Q2" s="4"/>
      <c r="R2" s="4" t="s">
        <v>37</v>
      </c>
      <c r="S2" s="4" t="s">
        <v>38</v>
      </c>
      <c r="T2" s="4"/>
      <c r="U2" s="4"/>
      <c r="V2" s="4"/>
      <c r="W2" s="4"/>
      <c r="X2" s="4" t="s">
        <v>39</v>
      </c>
      <c r="Y2" s="4" t="s">
        <v>40</v>
      </c>
      <c r="Z2" s="6" t="str">
        <f>HYPERLINK("https://jotformz.com/form.php?formID=61755175322657&amp;sid=342929328561273985&amp;mode=edit","Edit Submission")</f>
        <v>Edit Submission</v>
      </c>
    </row>
    <row r="3" spans="1:26" ht="14.25" customHeight="1" x14ac:dyDescent="0.25">
      <c r="A3" s="7">
        <v>42549.314780092587</v>
      </c>
      <c r="B3" s="4" t="s">
        <v>41</v>
      </c>
      <c r="C3" s="4" t="s">
        <v>42</v>
      </c>
      <c r="D3" s="5">
        <v>41101</v>
      </c>
      <c r="E3" s="4" t="s">
        <v>43</v>
      </c>
      <c r="F3" s="4" t="s">
        <v>29</v>
      </c>
      <c r="G3" s="4" t="s">
        <v>44</v>
      </c>
      <c r="H3" s="4" t="s">
        <v>45</v>
      </c>
      <c r="I3" s="4" t="s">
        <v>46</v>
      </c>
      <c r="J3" s="4" t="s">
        <v>47</v>
      </c>
      <c r="K3" s="4" t="s">
        <v>42</v>
      </c>
      <c r="L3" s="4">
        <v>981730731</v>
      </c>
      <c r="M3" s="4" t="s">
        <v>48</v>
      </c>
      <c r="N3" s="4"/>
      <c r="O3" s="4" t="s">
        <v>36</v>
      </c>
      <c r="P3" s="4"/>
      <c r="Q3" s="4"/>
      <c r="R3" s="4" t="s">
        <v>37</v>
      </c>
      <c r="S3" s="4" t="s">
        <v>49</v>
      </c>
      <c r="T3" s="4"/>
      <c r="U3" s="4"/>
      <c r="V3" s="4"/>
      <c r="W3" s="4"/>
      <c r="X3" s="4" t="s">
        <v>50</v>
      </c>
      <c r="Y3" s="4" t="s">
        <v>51</v>
      </c>
      <c r="Z3" s="6" t="str">
        <f>HYPERLINK("https://jotformz.com/form.php?formID=61755175322657&amp;sid=342922797827813196&amp;mode=edit","Edit Submission")</f>
        <v>Edit Submission</v>
      </c>
    </row>
    <row r="4" spans="1:26" ht="14.25" customHeight="1" x14ac:dyDescent="0.25">
      <c r="A4" s="7">
        <v>42549.316388888888</v>
      </c>
      <c r="B4" s="4" t="s">
        <v>52</v>
      </c>
      <c r="C4" s="4" t="s">
        <v>53</v>
      </c>
      <c r="D4" s="5">
        <v>41143</v>
      </c>
      <c r="E4" s="4" t="s">
        <v>54</v>
      </c>
      <c r="F4" s="4" t="s">
        <v>29</v>
      </c>
      <c r="G4" s="4" t="s">
        <v>55</v>
      </c>
      <c r="H4" s="4" t="s">
        <v>56</v>
      </c>
      <c r="I4" s="4" t="s">
        <v>57</v>
      </c>
      <c r="J4" s="4" t="s">
        <v>58</v>
      </c>
      <c r="K4" s="4" t="s">
        <v>53</v>
      </c>
      <c r="L4" s="4">
        <v>971899864</v>
      </c>
      <c r="M4" s="4" t="s">
        <v>59</v>
      </c>
      <c r="N4" s="4"/>
      <c r="O4" s="4" t="s">
        <v>60</v>
      </c>
      <c r="P4" s="4"/>
      <c r="Q4" s="4"/>
      <c r="R4" s="4" t="s">
        <v>37</v>
      </c>
      <c r="S4" s="4" t="s">
        <v>61</v>
      </c>
      <c r="T4" s="4"/>
      <c r="U4" s="4"/>
      <c r="V4" s="4"/>
      <c r="W4" s="4"/>
      <c r="X4" s="4" t="s">
        <v>62</v>
      </c>
      <c r="Y4" s="4" t="s">
        <v>63</v>
      </c>
      <c r="Z4" s="6" t="str">
        <f>HYPERLINK("https://jotformz.com/form.php?formID=61755175322657&amp;sid=342922935991901011&amp;mode=edit","Edit Submission")</f>
        <v>Edit Submission</v>
      </c>
    </row>
    <row r="5" spans="1:26" ht="14.25" customHeight="1" x14ac:dyDescent="0.25">
      <c r="A5" s="7">
        <v>42549.31695601852</v>
      </c>
      <c r="B5" s="4" t="s">
        <v>64</v>
      </c>
      <c r="C5" s="4" t="s">
        <v>65</v>
      </c>
      <c r="D5" s="5">
        <v>41027</v>
      </c>
      <c r="E5" s="4" t="s">
        <v>66</v>
      </c>
      <c r="F5" s="4" t="s">
        <v>29</v>
      </c>
      <c r="G5" s="4" t="s">
        <v>67</v>
      </c>
      <c r="H5" s="4" t="s">
        <v>68</v>
      </c>
      <c r="I5" s="4" t="s">
        <v>69</v>
      </c>
      <c r="J5" s="4" t="s">
        <v>70</v>
      </c>
      <c r="K5" s="4" t="s">
        <v>65</v>
      </c>
      <c r="L5" s="4">
        <v>963937586</v>
      </c>
      <c r="M5" s="4" t="s">
        <v>71</v>
      </c>
      <c r="N5" s="4"/>
      <c r="O5" s="4" t="s">
        <v>36</v>
      </c>
      <c r="P5" s="4"/>
      <c r="Q5" s="4"/>
      <c r="R5" s="4" t="s">
        <v>37</v>
      </c>
      <c r="S5" s="4" t="s">
        <v>72</v>
      </c>
      <c r="T5" s="4"/>
      <c r="U5" s="4"/>
      <c r="V5" s="4"/>
      <c r="W5" s="4"/>
      <c r="X5" s="4" t="s">
        <v>73</v>
      </c>
      <c r="Y5" s="4" t="s">
        <v>74</v>
      </c>
      <c r="Z5" s="6" t="str">
        <f>HYPERLINK("https://jotformz.com/form.php?formID=61755175322657&amp;sid=342922984685436003&amp;mode=edit","Edit Submission")</f>
        <v>Edit Submission</v>
      </c>
    </row>
    <row r="6" spans="1:26" ht="14.25" customHeight="1" x14ac:dyDescent="0.25">
      <c r="A6" s="7">
        <v>42549.31695601852</v>
      </c>
      <c r="B6" s="4" t="s">
        <v>75</v>
      </c>
      <c r="C6" s="4" t="s">
        <v>76</v>
      </c>
      <c r="D6" s="5">
        <v>41333</v>
      </c>
      <c r="E6" s="4" t="s">
        <v>77</v>
      </c>
      <c r="F6" s="4" t="s">
        <v>29</v>
      </c>
      <c r="G6" s="4" t="s">
        <v>78</v>
      </c>
      <c r="H6" s="4" t="s">
        <v>79</v>
      </c>
      <c r="I6" s="4" t="s">
        <v>80</v>
      </c>
      <c r="J6" s="4" t="s">
        <v>81</v>
      </c>
      <c r="K6" s="4" t="s">
        <v>82</v>
      </c>
      <c r="L6" s="4" t="s">
        <v>83</v>
      </c>
      <c r="M6" s="4" t="s">
        <v>84</v>
      </c>
      <c r="N6" s="4"/>
      <c r="O6" s="4" t="s">
        <v>85</v>
      </c>
      <c r="P6" s="4"/>
      <c r="Q6" s="4"/>
      <c r="R6" s="4" t="s">
        <v>37</v>
      </c>
      <c r="S6" s="4" t="s">
        <v>86</v>
      </c>
      <c r="T6" s="4"/>
      <c r="U6" s="4"/>
      <c r="V6" s="4"/>
      <c r="W6" s="4"/>
      <c r="X6" s="4" t="s">
        <v>87</v>
      </c>
      <c r="Y6" s="4" t="s">
        <v>88</v>
      </c>
      <c r="Z6" s="6" t="str">
        <f>HYPERLINK("https://jotformz.com/form.php?formID=61755175322657&amp;sid=342922984991966366&amp;mode=edit","Edit Submission")</f>
        <v>Edit Submission</v>
      </c>
    </row>
    <row r="7" spans="1:26" ht="14.25" customHeight="1" x14ac:dyDescent="0.25">
      <c r="A7" s="7">
        <v>42549.317337962973</v>
      </c>
      <c r="B7" s="4" t="s">
        <v>89</v>
      </c>
      <c r="C7" s="4" t="s">
        <v>90</v>
      </c>
      <c r="D7" s="5">
        <v>41146</v>
      </c>
      <c r="E7" s="4" t="s">
        <v>91</v>
      </c>
      <c r="F7" s="4" t="s">
        <v>29</v>
      </c>
      <c r="G7" s="4" t="s">
        <v>92</v>
      </c>
      <c r="H7" s="4" t="s">
        <v>93</v>
      </c>
      <c r="I7" s="4" t="s">
        <v>94</v>
      </c>
      <c r="J7" s="4" t="s">
        <v>95</v>
      </c>
      <c r="K7" s="4" t="s">
        <v>90</v>
      </c>
      <c r="L7" s="4">
        <v>987686620</v>
      </c>
      <c r="M7" s="4" t="s">
        <v>96</v>
      </c>
      <c r="N7" s="4"/>
      <c r="O7" s="4" t="s">
        <v>97</v>
      </c>
      <c r="P7" s="4"/>
      <c r="Q7" s="4"/>
      <c r="R7" s="4" t="s">
        <v>37</v>
      </c>
      <c r="S7" s="4" t="s">
        <v>98</v>
      </c>
      <c r="T7" s="4"/>
      <c r="U7" s="4"/>
      <c r="V7" s="4"/>
      <c r="W7" s="4"/>
      <c r="X7" s="4" t="s">
        <v>99</v>
      </c>
      <c r="Y7" s="4" t="s">
        <v>100</v>
      </c>
      <c r="Z7" s="6" t="str">
        <f>HYPERLINK("https://jotformz.com/form.php?formID=61755175322657&amp;sid=342923018371633227&amp;mode=edit","Edit Submission")</f>
        <v>Edit Submission</v>
      </c>
    </row>
    <row r="8" spans="1:26" ht="14.25" customHeight="1" x14ac:dyDescent="0.25">
      <c r="A8" s="7">
        <v>42549.317349537043</v>
      </c>
      <c r="B8" s="4" t="s">
        <v>101</v>
      </c>
      <c r="C8" s="4" t="s">
        <v>102</v>
      </c>
      <c r="D8" s="5">
        <v>41351</v>
      </c>
      <c r="E8" s="4" t="s">
        <v>103</v>
      </c>
      <c r="F8" s="4" t="s">
        <v>29</v>
      </c>
      <c r="G8" s="4" t="s">
        <v>104</v>
      </c>
      <c r="H8" s="4" t="s">
        <v>105</v>
      </c>
      <c r="I8" s="4" t="s">
        <v>106</v>
      </c>
      <c r="J8" s="4" t="s">
        <v>107</v>
      </c>
      <c r="K8" s="4" t="s">
        <v>102</v>
      </c>
      <c r="L8" s="4" t="s">
        <v>108</v>
      </c>
      <c r="M8" s="4" t="s">
        <v>109</v>
      </c>
      <c r="N8" s="4"/>
      <c r="O8" s="4" t="s">
        <v>97</v>
      </c>
      <c r="P8" s="4"/>
      <c r="Q8" s="4"/>
      <c r="R8" s="4" t="s">
        <v>37</v>
      </c>
      <c r="S8" s="4" t="s">
        <v>110</v>
      </c>
      <c r="T8" s="4"/>
      <c r="U8" s="4"/>
      <c r="V8" s="4"/>
      <c r="W8" s="4"/>
      <c r="X8" s="4" t="s">
        <v>111</v>
      </c>
      <c r="Y8" s="4" t="s">
        <v>112</v>
      </c>
      <c r="Z8" s="6" t="str">
        <f>HYPERLINK("https://jotformz.com/form.php?formID=61755175322657&amp;sid=342923018202889476&amp;mode=edit","Edit Submission")</f>
        <v>Edit Submission</v>
      </c>
    </row>
    <row r="9" spans="1:26" ht="14.25" customHeight="1" x14ac:dyDescent="0.25">
      <c r="A9" s="3">
        <v>42549.317719907405</v>
      </c>
      <c r="B9" s="4" t="s">
        <v>113</v>
      </c>
      <c r="C9" s="4" t="s">
        <v>114</v>
      </c>
      <c r="D9" s="5">
        <v>41027</v>
      </c>
      <c r="E9" s="4" t="s">
        <v>115</v>
      </c>
      <c r="F9" s="4" t="s">
        <v>29</v>
      </c>
      <c r="G9" s="4" t="s">
        <v>116</v>
      </c>
      <c r="H9" s="4" t="s">
        <v>117</v>
      </c>
      <c r="I9" s="4" t="s">
        <v>118</v>
      </c>
      <c r="J9" s="4" t="s">
        <v>119</v>
      </c>
      <c r="K9" s="4" t="s">
        <v>114</v>
      </c>
      <c r="L9" s="4">
        <v>987758808</v>
      </c>
      <c r="M9" s="4" t="s">
        <v>120</v>
      </c>
      <c r="N9" s="4"/>
      <c r="O9" s="4" t="s">
        <v>36</v>
      </c>
      <c r="P9" s="4"/>
      <c r="Q9" s="4"/>
      <c r="R9" s="4" t="s">
        <v>37</v>
      </c>
      <c r="S9" s="4" t="s">
        <v>121</v>
      </c>
      <c r="T9" s="4"/>
      <c r="U9" s="4"/>
      <c r="V9" s="4"/>
      <c r="W9" s="4"/>
      <c r="X9" s="4" t="s">
        <v>122</v>
      </c>
      <c r="Y9" s="4" t="s">
        <v>123</v>
      </c>
      <c r="Z9" s="6" t="str">
        <f>HYPERLINK("https://jotformz.com/form.php?formID=61755175322657&amp;sid=342930250111619899&amp;mode=edit","Edit Submission")</f>
        <v>Edit Submission</v>
      </c>
    </row>
    <row r="10" spans="1:26" ht="14.25" customHeight="1" x14ac:dyDescent="0.25">
      <c r="A10" s="3">
        <v>42549.317430555559</v>
      </c>
      <c r="B10" s="4" t="s">
        <v>124</v>
      </c>
      <c r="C10" s="4" t="s">
        <v>125</v>
      </c>
      <c r="D10" s="5">
        <v>41365</v>
      </c>
      <c r="E10" s="4" t="s">
        <v>126</v>
      </c>
      <c r="F10" s="4" t="s">
        <v>29</v>
      </c>
      <c r="G10" s="4" t="s">
        <v>127</v>
      </c>
      <c r="H10" s="4" t="s">
        <v>128</v>
      </c>
      <c r="I10" s="4" t="s">
        <v>129</v>
      </c>
      <c r="J10" s="4" t="s">
        <v>130</v>
      </c>
      <c r="K10" s="4" t="s">
        <v>125</v>
      </c>
      <c r="L10" s="4">
        <v>964213135</v>
      </c>
      <c r="M10" s="4" t="s">
        <v>131</v>
      </c>
      <c r="N10" s="4"/>
      <c r="O10" s="4" t="s">
        <v>36</v>
      </c>
      <c r="P10" s="4"/>
      <c r="Q10" s="4"/>
      <c r="R10" s="4" t="s">
        <v>37</v>
      </c>
      <c r="S10" s="4" t="s">
        <v>132</v>
      </c>
      <c r="T10" s="4"/>
      <c r="U10" s="4"/>
      <c r="V10" s="4"/>
      <c r="W10" s="4"/>
      <c r="X10" s="4" t="s">
        <v>133</v>
      </c>
      <c r="Y10" s="4" t="s">
        <v>134</v>
      </c>
      <c r="Z10" s="6" t="str">
        <f>HYPERLINK("https://jotformz.com/form.php?formID=61755175322657&amp;sid=342930226422538574&amp;mode=edit","Edit Submission")</f>
        <v>Edit Submission</v>
      </c>
    </row>
    <row r="11" spans="1:26" ht="14.25" customHeight="1" x14ac:dyDescent="0.25">
      <c r="A11" s="7">
        <v>42549.317453703698</v>
      </c>
      <c r="B11" s="4" t="s">
        <v>135</v>
      </c>
      <c r="C11" s="4" t="s">
        <v>136</v>
      </c>
      <c r="D11" s="5">
        <v>41295</v>
      </c>
      <c r="E11" s="4" t="s">
        <v>137</v>
      </c>
      <c r="F11" s="4" t="s">
        <v>29</v>
      </c>
      <c r="G11" s="4" t="s">
        <v>138</v>
      </c>
      <c r="H11" s="4" t="s">
        <v>139</v>
      </c>
      <c r="I11" s="4" t="s">
        <v>140</v>
      </c>
      <c r="J11" s="4"/>
      <c r="K11" s="4"/>
      <c r="L11" s="4">
        <v>984078983</v>
      </c>
      <c r="M11" s="4" t="s">
        <v>141</v>
      </c>
      <c r="N11" s="4"/>
      <c r="O11" s="4" t="s">
        <v>36</v>
      </c>
      <c r="P11" s="4"/>
      <c r="Q11" s="4"/>
      <c r="R11" s="4" t="s">
        <v>37</v>
      </c>
      <c r="S11" s="4" t="s">
        <v>142</v>
      </c>
      <c r="T11" s="4"/>
      <c r="U11" s="4"/>
      <c r="V11" s="4"/>
      <c r="W11" s="4"/>
      <c r="X11" s="4" t="s">
        <v>143</v>
      </c>
      <c r="Y11" s="4" t="s">
        <v>144</v>
      </c>
      <c r="Z11" s="6" t="str">
        <f>HYPERLINK("https://jotformz.com/form.php?formID=61755175322657&amp;sid=342923027030636871&amp;mode=edit","Edit Submission")</f>
        <v>Edit Submission</v>
      </c>
    </row>
    <row r="12" spans="1:26" ht="14.25" customHeight="1" x14ac:dyDescent="0.25">
      <c r="A12" s="7">
        <v>42549.31759259259</v>
      </c>
      <c r="B12" s="4" t="s">
        <v>145</v>
      </c>
      <c r="C12" s="4" t="s">
        <v>146</v>
      </c>
      <c r="D12" s="5">
        <v>41009</v>
      </c>
      <c r="E12" s="4" t="s">
        <v>147</v>
      </c>
      <c r="F12" s="4" t="s">
        <v>29</v>
      </c>
      <c r="G12" s="4" t="s">
        <v>148</v>
      </c>
      <c r="H12" s="4" t="s">
        <v>149</v>
      </c>
      <c r="I12" s="4" t="s">
        <v>150</v>
      </c>
      <c r="J12" s="4" t="s">
        <v>151</v>
      </c>
      <c r="K12" s="4" t="s">
        <v>146</v>
      </c>
      <c r="L12" s="4" t="s">
        <v>152</v>
      </c>
      <c r="M12" s="4" t="s">
        <v>153</v>
      </c>
      <c r="N12" s="4"/>
      <c r="O12" s="4" t="s">
        <v>154</v>
      </c>
      <c r="P12" s="4"/>
      <c r="Q12" s="4"/>
      <c r="R12" s="4" t="s">
        <v>37</v>
      </c>
      <c r="S12" s="4" t="s">
        <v>155</v>
      </c>
      <c r="T12" s="4"/>
      <c r="U12" s="4"/>
      <c r="V12" s="4"/>
      <c r="W12" s="4"/>
      <c r="X12" s="4" t="s">
        <v>156</v>
      </c>
      <c r="Y12" s="4" t="s">
        <v>157</v>
      </c>
      <c r="Z12" s="6" t="str">
        <f>HYPERLINK("https://jotformz.com/form.php?formID=61755175322657&amp;sid=342923040101929827&amp;mode=edit","Edit Submission")</f>
        <v>Edit Submission</v>
      </c>
    </row>
    <row r="13" spans="1:26" ht="14.25" customHeight="1" x14ac:dyDescent="0.25">
      <c r="A13" s="7">
        <v>42549.317604166667</v>
      </c>
      <c r="B13" s="4" t="s">
        <v>158</v>
      </c>
      <c r="C13" s="4" t="s">
        <v>159</v>
      </c>
      <c r="D13" s="5">
        <v>41218</v>
      </c>
      <c r="E13" s="4" t="s">
        <v>160</v>
      </c>
      <c r="F13" s="4" t="s">
        <v>161</v>
      </c>
      <c r="G13" s="4"/>
      <c r="H13" s="4" t="s">
        <v>162</v>
      </c>
      <c r="I13" s="4" t="s">
        <v>163</v>
      </c>
      <c r="J13" s="4" t="s">
        <v>164</v>
      </c>
      <c r="K13" s="4" t="s">
        <v>159</v>
      </c>
      <c r="L13" s="4">
        <v>986415225</v>
      </c>
      <c r="M13" s="4" t="s">
        <v>165</v>
      </c>
      <c r="N13" s="4"/>
      <c r="O13" s="4" t="s">
        <v>85</v>
      </c>
      <c r="P13" s="4"/>
      <c r="Q13" s="4"/>
      <c r="R13" s="4" t="s">
        <v>37</v>
      </c>
      <c r="S13" s="4" t="s">
        <v>166</v>
      </c>
      <c r="T13" s="4"/>
      <c r="U13" s="4"/>
      <c r="V13" s="4"/>
      <c r="W13" s="4"/>
      <c r="X13" s="4" t="s">
        <v>167</v>
      </c>
      <c r="Y13" s="4" t="s">
        <v>168</v>
      </c>
      <c r="Z13" s="6" t="str">
        <f>HYPERLINK("https://jotformz.com/form.php?formID=61755175322657&amp;sid=342923041477926932&amp;mode=edit","Edit Submission")</f>
        <v>Edit Submission</v>
      </c>
    </row>
    <row r="14" spans="1:26" ht="14.25" customHeight="1" x14ac:dyDescent="0.25">
      <c r="A14" s="7">
        <v>42549.317870370367</v>
      </c>
      <c r="B14" s="4" t="s">
        <v>169</v>
      </c>
      <c r="C14" s="4" t="s">
        <v>170</v>
      </c>
      <c r="D14" s="5">
        <v>41086</v>
      </c>
      <c r="E14" s="4" t="s">
        <v>171</v>
      </c>
      <c r="F14" s="4" t="s">
        <v>29</v>
      </c>
      <c r="G14" s="4" t="s">
        <v>172</v>
      </c>
      <c r="H14" s="4" t="s">
        <v>173</v>
      </c>
      <c r="I14" s="4" t="s">
        <v>174</v>
      </c>
      <c r="J14" s="4" t="s">
        <v>175</v>
      </c>
      <c r="K14" s="4" t="s">
        <v>170</v>
      </c>
      <c r="L14" s="4">
        <v>962115971</v>
      </c>
      <c r="M14" s="4" t="s">
        <v>176</v>
      </c>
      <c r="N14" s="4"/>
      <c r="O14" s="4" t="s">
        <v>36</v>
      </c>
      <c r="P14" s="4"/>
      <c r="Q14" s="4"/>
      <c r="R14" s="4" t="s">
        <v>37</v>
      </c>
      <c r="S14" s="4" t="s">
        <v>177</v>
      </c>
      <c r="T14" s="4"/>
      <c r="U14" s="4"/>
      <c r="V14" s="4"/>
      <c r="W14" s="4"/>
      <c r="X14" s="4" t="s">
        <v>178</v>
      </c>
      <c r="Y14" s="4" t="s">
        <v>179</v>
      </c>
      <c r="Z14" s="6" t="str">
        <f>HYPERLINK("https://jotformz.com/form.php?formID=61755175322657&amp;sid=342923064481404985&amp;mode=edit","Edit Submission")</f>
        <v>Edit Submission</v>
      </c>
    </row>
    <row r="15" spans="1:26" ht="14.25" customHeight="1" x14ac:dyDescent="0.25">
      <c r="A15" s="7">
        <v>42549.317997685182</v>
      </c>
      <c r="B15" s="4" t="s">
        <v>180</v>
      </c>
      <c r="C15" s="4" t="s">
        <v>181</v>
      </c>
      <c r="D15" s="5">
        <v>41349</v>
      </c>
      <c r="E15" s="4" t="s">
        <v>182</v>
      </c>
      <c r="F15" s="4" t="s">
        <v>29</v>
      </c>
      <c r="G15" s="4" t="s">
        <v>183</v>
      </c>
      <c r="H15" s="4" t="s">
        <v>184</v>
      </c>
      <c r="I15" s="4" t="s">
        <v>185</v>
      </c>
      <c r="J15" s="4" t="s">
        <v>186</v>
      </c>
      <c r="K15" s="4" t="s">
        <v>187</v>
      </c>
      <c r="L15" s="4">
        <v>965095160</v>
      </c>
      <c r="M15" s="4" t="s">
        <v>188</v>
      </c>
      <c r="N15" s="4"/>
      <c r="O15" s="4" t="s">
        <v>97</v>
      </c>
      <c r="P15" s="4"/>
      <c r="Q15" s="4"/>
      <c r="R15" s="4" t="s">
        <v>37</v>
      </c>
      <c r="S15" s="4" t="s">
        <v>189</v>
      </c>
      <c r="T15" s="4"/>
      <c r="U15" s="4"/>
      <c r="V15" s="4"/>
      <c r="W15" s="4"/>
      <c r="X15" s="4" t="s">
        <v>190</v>
      </c>
      <c r="Y15" s="4" t="s">
        <v>191</v>
      </c>
      <c r="Z15" s="6" t="str">
        <f>HYPERLINK("https://jotformz.com/form.php?formID=61755175322657&amp;sid=342923074511752374&amp;mode=edit","Edit Submission")</f>
        <v>Edit Submission</v>
      </c>
    </row>
    <row r="16" spans="1:26" ht="14.25" customHeight="1" x14ac:dyDescent="0.25">
      <c r="A16" s="7">
        <v>42549.318055555559</v>
      </c>
      <c r="B16" s="4" t="s">
        <v>192</v>
      </c>
      <c r="C16" s="4" t="s">
        <v>193</v>
      </c>
      <c r="D16" s="5">
        <v>41326</v>
      </c>
      <c r="E16" s="4" t="s">
        <v>194</v>
      </c>
      <c r="F16" s="4" t="s">
        <v>29</v>
      </c>
      <c r="G16" s="4" t="s">
        <v>195</v>
      </c>
      <c r="H16" s="4" t="s">
        <v>196</v>
      </c>
      <c r="I16" s="4" t="s">
        <v>197</v>
      </c>
      <c r="J16" s="4" t="s">
        <v>198</v>
      </c>
      <c r="K16" s="4" t="s">
        <v>199</v>
      </c>
      <c r="L16" s="4">
        <v>988279451</v>
      </c>
      <c r="M16" s="4" t="s">
        <v>200</v>
      </c>
      <c r="N16" s="4"/>
      <c r="O16" s="4" t="s">
        <v>36</v>
      </c>
      <c r="P16" s="4"/>
      <c r="Q16" s="4"/>
      <c r="R16" s="4" t="s">
        <v>37</v>
      </c>
      <c r="S16" s="4" t="s">
        <v>201</v>
      </c>
      <c r="T16" s="4"/>
      <c r="U16" s="4"/>
      <c r="V16" s="4"/>
      <c r="W16" s="4"/>
      <c r="X16" s="4" t="s">
        <v>202</v>
      </c>
      <c r="Y16" s="4" t="s">
        <v>203</v>
      </c>
      <c r="Z16" s="6" t="str">
        <f>HYPERLINK("https://jotformz.com/form.php?formID=61755175322657&amp;sid=342923079832270957&amp;mode=edit","Edit Submission")</f>
        <v>Edit Submission</v>
      </c>
    </row>
    <row r="17" spans="1:26" ht="14.25" customHeight="1" x14ac:dyDescent="0.25">
      <c r="A17" s="7">
        <v>42549.318136574067</v>
      </c>
      <c r="B17" s="4" t="s">
        <v>204</v>
      </c>
      <c r="C17" s="4" t="s">
        <v>205</v>
      </c>
      <c r="D17" s="5">
        <v>41038</v>
      </c>
      <c r="E17" s="4" t="s">
        <v>206</v>
      </c>
      <c r="F17" s="4" t="s">
        <v>29</v>
      </c>
      <c r="G17" s="4" t="s">
        <v>207</v>
      </c>
      <c r="H17" s="4" t="s">
        <v>208</v>
      </c>
      <c r="I17" s="4" t="s">
        <v>209</v>
      </c>
      <c r="J17" s="4" t="s">
        <v>210</v>
      </c>
      <c r="K17" s="4" t="s">
        <v>205</v>
      </c>
      <c r="L17" s="4">
        <v>982593013</v>
      </c>
      <c r="M17" s="4" t="s">
        <v>211</v>
      </c>
      <c r="N17" s="4"/>
      <c r="O17" s="4" t="s">
        <v>212</v>
      </c>
      <c r="P17" s="4"/>
      <c r="Q17" s="4"/>
      <c r="R17" s="4" t="s">
        <v>37</v>
      </c>
      <c r="S17" s="4" t="s">
        <v>213</v>
      </c>
      <c r="T17" s="4"/>
      <c r="U17" s="4"/>
      <c r="V17" s="4"/>
      <c r="W17" s="4"/>
      <c r="X17" s="4" t="s">
        <v>214</v>
      </c>
      <c r="Y17" s="4" t="s">
        <v>215</v>
      </c>
      <c r="Z17" s="6" t="str">
        <f>HYPERLINK("https://jotformz.com/form.php?formID=61755175322657&amp;sid=342923086681345826&amp;mode=edit","Edit Submission")</f>
        <v>Edit Submission</v>
      </c>
    </row>
    <row r="18" spans="1:26" ht="14.25" customHeight="1" x14ac:dyDescent="0.25">
      <c r="A18" s="7">
        <v>42549.318229166667</v>
      </c>
      <c r="B18" s="4" t="s">
        <v>216</v>
      </c>
      <c r="C18" s="4" t="s">
        <v>217</v>
      </c>
      <c r="D18" s="5">
        <v>41168</v>
      </c>
      <c r="E18" s="4" t="s">
        <v>218</v>
      </c>
      <c r="F18" s="4" t="s">
        <v>29</v>
      </c>
      <c r="G18" s="4" t="s">
        <v>219</v>
      </c>
      <c r="H18" s="4" t="s">
        <v>220</v>
      </c>
      <c r="I18" s="4" t="s">
        <v>221</v>
      </c>
      <c r="J18" s="4"/>
      <c r="K18" s="4"/>
      <c r="L18" s="4">
        <v>987474149</v>
      </c>
      <c r="M18" s="4" t="s">
        <v>222</v>
      </c>
      <c r="N18" s="4"/>
      <c r="O18" s="4" t="s">
        <v>212</v>
      </c>
      <c r="P18" s="4"/>
      <c r="Q18" s="4"/>
      <c r="R18" s="4" t="s">
        <v>37</v>
      </c>
      <c r="S18" s="4" t="s">
        <v>223</v>
      </c>
      <c r="T18" s="4"/>
      <c r="U18" s="4"/>
      <c r="V18" s="4"/>
      <c r="W18" s="4"/>
      <c r="X18" s="4" t="s">
        <v>224</v>
      </c>
      <c r="Y18" s="4" t="s">
        <v>225</v>
      </c>
      <c r="Z18" s="6" t="str">
        <f>HYPERLINK("https://jotformz.com/form.php?formID=61755175322657&amp;sid=342923095302677494&amp;mode=edit","Edit Submission")</f>
        <v>Edit Submission</v>
      </c>
    </row>
    <row r="19" spans="1:26" ht="14.25" customHeight="1" x14ac:dyDescent="0.25">
      <c r="A19" s="7">
        <v>42549.318356481483</v>
      </c>
      <c r="B19" s="4" t="s">
        <v>226</v>
      </c>
      <c r="C19" s="4" t="s">
        <v>227</v>
      </c>
      <c r="D19" s="5">
        <v>41030</v>
      </c>
      <c r="E19" s="4" t="s">
        <v>228</v>
      </c>
      <c r="F19" s="4" t="s">
        <v>29</v>
      </c>
      <c r="G19" s="4" t="s">
        <v>229</v>
      </c>
      <c r="H19" s="4" t="s">
        <v>230</v>
      </c>
      <c r="I19" s="4" t="s">
        <v>231</v>
      </c>
      <c r="J19" s="4" t="s">
        <v>232</v>
      </c>
      <c r="K19" s="4" t="s">
        <v>227</v>
      </c>
      <c r="L19" s="4">
        <v>973371213</v>
      </c>
      <c r="M19" s="4" t="s">
        <v>233</v>
      </c>
      <c r="N19" s="4"/>
      <c r="O19" s="4" t="s">
        <v>234</v>
      </c>
      <c r="P19" s="4"/>
      <c r="Q19" s="4"/>
      <c r="R19" s="4" t="s">
        <v>37</v>
      </c>
      <c r="S19" s="4" t="s">
        <v>235</v>
      </c>
      <c r="T19" s="4"/>
      <c r="U19" s="4"/>
      <c r="V19" s="4"/>
      <c r="W19" s="4"/>
      <c r="X19" s="4" t="s">
        <v>236</v>
      </c>
      <c r="Y19" s="4" t="s">
        <v>237</v>
      </c>
      <c r="Z19" s="6" t="str">
        <f>HYPERLINK("https://jotformz.com/form.php?formID=61755175322657&amp;sid=342923106802512086&amp;mode=edit","Edit Submission")</f>
        <v>Edit Submission</v>
      </c>
    </row>
    <row r="20" spans="1:26" ht="14.25" customHeight="1" x14ac:dyDescent="0.25">
      <c r="A20" s="7">
        <v>42549.318368055552</v>
      </c>
      <c r="B20" s="4" t="s">
        <v>238</v>
      </c>
      <c r="C20" s="4" t="s">
        <v>239</v>
      </c>
      <c r="D20" s="5">
        <v>41278</v>
      </c>
      <c r="E20" s="4" t="s">
        <v>240</v>
      </c>
      <c r="F20" s="4" t="s">
        <v>29</v>
      </c>
      <c r="G20" s="4" t="s">
        <v>241</v>
      </c>
      <c r="H20" s="4" t="s">
        <v>242</v>
      </c>
      <c r="I20" s="4" t="s">
        <v>243</v>
      </c>
      <c r="J20" s="4" t="s">
        <v>244</v>
      </c>
      <c r="K20" s="4" t="s">
        <v>239</v>
      </c>
      <c r="L20" s="4" t="s">
        <v>245</v>
      </c>
      <c r="M20" s="4" t="s">
        <v>246</v>
      </c>
      <c r="N20" s="4"/>
      <c r="O20" s="4" t="s">
        <v>36</v>
      </c>
      <c r="P20" s="4"/>
      <c r="Q20" s="4"/>
      <c r="R20" s="4"/>
      <c r="S20" s="4" t="s">
        <v>247</v>
      </c>
      <c r="T20" s="4"/>
      <c r="U20" s="4"/>
      <c r="V20" s="4"/>
      <c r="W20" s="4"/>
      <c r="X20" s="4" t="s">
        <v>248</v>
      </c>
      <c r="Y20" s="4" t="s">
        <v>249</v>
      </c>
      <c r="Z20" s="6" t="str">
        <f>HYPERLINK("https://jotformz.com/form.php?formID=61755175322657&amp;sid=342923106521888664&amp;mode=edit","Edit Submission")</f>
        <v>Edit Submission</v>
      </c>
    </row>
    <row r="21" spans="1:26" ht="14.25" customHeight="1" x14ac:dyDescent="0.25">
      <c r="A21" s="7">
        <v>42549.318576388891</v>
      </c>
      <c r="B21" s="4" t="s">
        <v>250</v>
      </c>
      <c r="C21" s="4" t="s">
        <v>251</v>
      </c>
      <c r="D21" s="5">
        <v>41101</v>
      </c>
      <c r="E21" s="4" t="s">
        <v>252</v>
      </c>
      <c r="F21" s="4" t="s">
        <v>161</v>
      </c>
      <c r="G21" s="4"/>
      <c r="H21" s="4" t="s">
        <v>253</v>
      </c>
      <c r="I21" s="4" t="s">
        <v>254</v>
      </c>
      <c r="J21" s="4" t="s">
        <v>186</v>
      </c>
      <c r="K21" s="4" t="s">
        <v>255</v>
      </c>
      <c r="L21" s="4">
        <v>950106375</v>
      </c>
      <c r="M21" s="4" t="s">
        <v>256</v>
      </c>
      <c r="N21" s="4"/>
      <c r="O21" s="4" t="s">
        <v>257</v>
      </c>
      <c r="P21" s="4"/>
      <c r="Q21" s="4"/>
      <c r="R21" s="4" t="s">
        <v>37</v>
      </c>
      <c r="S21" s="4" t="s">
        <v>258</v>
      </c>
      <c r="T21" s="4"/>
      <c r="U21" s="4"/>
      <c r="V21" s="4"/>
      <c r="W21" s="4"/>
      <c r="X21" s="4" t="s">
        <v>259</v>
      </c>
      <c r="Y21" s="4" t="s">
        <v>260</v>
      </c>
      <c r="Z21" s="6" t="str">
        <f>HYPERLINK("https://jotformz.com/form.php?formID=61755175322657&amp;sid=342923124341418225&amp;mode=edit","Edit Submission")</f>
        <v>Edit Submission</v>
      </c>
    </row>
    <row r="22" spans="1:26" ht="14.25" customHeight="1" x14ac:dyDescent="0.25">
      <c r="A22" s="7">
        <v>42549.318611111114</v>
      </c>
      <c r="B22" s="4" t="s">
        <v>261</v>
      </c>
      <c r="C22" s="4" t="s">
        <v>262</v>
      </c>
      <c r="D22" s="5">
        <v>41094</v>
      </c>
      <c r="E22" s="4" t="s">
        <v>263</v>
      </c>
      <c r="F22" s="4" t="s">
        <v>29</v>
      </c>
      <c r="G22" s="4" t="s">
        <v>264</v>
      </c>
      <c r="H22" s="4" t="s">
        <v>265</v>
      </c>
      <c r="I22" s="4" t="s">
        <v>266</v>
      </c>
      <c r="J22" s="4" t="s">
        <v>267</v>
      </c>
      <c r="K22" s="4" t="s">
        <v>268</v>
      </c>
      <c r="L22" s="4">
        <v>995097283</v>
      </c>
      <c r="M22" s="4" t="s">
        <v>269</v>
      </c>
      <c r="N22" s="4"/>
      <c r="O22" s="4" t="s">
        <v>270</v>
      </c>
      <c r="P22" s="4"/>
      <c r="Q22" s="4"/>
      <c r="R22" s="4" t="s">
        <v>37</v>
      </c>
      <c r="S22" s="4" t="s">
        <v>271</v>
      </c>
      <c r="T22" s="4"/>
      <c r="U22" s="4"/>
      <c r="V22" s="4"/>
      <c r="W22" s="4"/>
      <c r="X22" s="4" t="s">
        <v>272</v>
      </c>
      <c r="Y22" s="4" t="s">
        <v>273</v>
      </c>
      <c r="Z22" s="6" t="str">
        <f>HYPERLINK("https://jotformz.com/form.php?formID=61755175322657&amp;sid=342923128781136324&amp;mode=edit","Edit Submission")</f>
        <v>Edit Submission</v>
      </c>
    </row>
    <row r="23" spans="1:26" ht="14.25" customHeight="1" x14ac:dyDescent="0.25">
      <c r="A23" s="7">
        <v>42549.318645833337</v>
      </c>
      <c r="B23" s="4" t="s">
        <v>274</v>
      </c>
      <c r="C23" s="4" t="s">
        <v>275</v>
      </c>
      <c r="D23" s="5">
        <v>41211</v>
      </c>
      <c r="E23" s="4" t="s">
        <v>276</v>
      </c>
      <c r="F23" s="4" t="s">
        <v>29</v>
      </c>
      <c r="G23" s="4" t="s">
        <v>277</v>
      </c>
      <c r="H23" s="4" t="s">
        <v>278</v>
      </c>
      <c r="I23" s="4" t="s">
        <v>114</v>
      </c>
      <c r="J23" s="4"/>
      <c r="K23" s="4"/>
      <c r="L23" s="4">
        <v>990621888</v>
      </c>
      <c r="M23" s="4" t="s">
        <v>279</v>
      </c>
      <c r="N23" s="4"/>
      <c r="O23" s="4" t="s">
        <v>36</v>
      </c>
      <c r="P23" s="4"/>
      <c r="Q23" s="4"/>
      <c r="R23" s="4" t="s">
        <v>37</v>
      </c>
      <c r="S23" s="4" t="s">
        <v>280</v>
      </c>
      <c r="T23" s="4"/>
      <c r="U23" s="4"/>
      <c r="V23" s="4"/>
      <c r="W23" s="4"/>
      <c r="X23" s="4" t="s">
        <v>281</v>
      </c>
      <c r="Y23" s="4" t="s">
        <v>282</v>
      </c>
      <c r="Z23" s="6" t="str">
        <f>HYPERLINK("https://jotformz.com/form.php?formID=61755175322657&amp;sid=342923131981570531&amp;mode=edit","Edit Submission")</f>
        <v>Edit Submission</v>
      </c>
    </row>
    <row r="24" spans="1:26" ht="14.25" customHeight="1" x14ac:dyDescent="0.25">
      <c r="A24" s="7">
        <v>42549.318668981483</v>
      </c>
      <c r="B24" s="4" t="s">
        <v>283</v>
      </c>
      <c r="C24" s="4" t="s">
        <v>284</v>
      </c>
      <c r="D24" s="5">
        <v>41057</v>
      </c>
      <c r="E24" s="4" t="s">
        <v>285</v>
      </c>
      <c r="F24" s="4" t="s">
        <v>29</v>
      </c>
      <c r="G24" s="4" t="s">
        <v>286</v>
      </c>
      <c r="H24" s="4" t="s">
        <v>287</v>
      </c>
      <c r="I24" s="4" t="s">
        <v>288</v>
      </c>
      <c r="J24" s="4" t="s">
        <v>289</v>
      </c>
      <c r="K24" s="4" t="s">
        <v>284</v>
      </c>
      <c r="L24" s="4">
        <v>976377764</v>
      </c>
      <c r="M24" s="4" t="s">
        <v>290</v>
      </c>
      <c r="N24" s="4"/>
      <c r="O24" s="4" t="s">
        <v>97</v>
      </c>
      <c r="P24" s="4"/>
      <c r="Q24" s="4"/>
      <c r="R24" s="4" t="s">
        <v>37</v>
      </c>
      <c r="S24" s="4" t="s">
        <v>291</v>
      </c>
      <c r="T24" s="4"/>
      <c r="U24" s="4"/>
      <c r="V24" s="4"/>
      <c r="W24" s="4"/>
      <c r="X24" s="4" t="s">
        <v>292</v>
      </c>
      <c r="Y24" s="4" t="s">
        <v>293</v>
      </c>
      <c r="Z24" s="6" t="str">
        <f>HYPERLINK("https://jotformz.com/form.php?formID=61755175322657&amp;sid=342923132691639548&amp;mode=edit","Edit Submission")</f>
        <v>Edit Submission</v>
      </c>
    </row>
    <row r="25" spans="1:26" ht="14.25" customHeight="1" x14ac:dyDescent="0.25">
      <c r="A25" s="7">
        <v>42549.318715277783</v>
      </c>
      <c r="B25" s="4" t="s">
        <v>294</v>
      </c>
      <c r="C25" s="4" t="s">
        <v>295</v>
      </c>
      <c r="D25" s="5">
        <v>41025</v>
      </c>
      <c r="E25" s="4" t="s">
        <v>296</v>
      </c>
      <c r="F25" s="4" t="s">
        <v>29</v>
      </c>
      <c r="G25" s="4" t="s">
        <v>297</v>
      </c>
      <c r="H25" s="4" t="s">
        <v>242</v>
      </c>
      <c r="I25" s="4" t="s">
        <v>205</v>
      </c>
      <c r="J25" s="4" t="s">
        <v>298</v>
      </c>
      <c r="K25" s="4" t="s">
        <v>295</v>
      </c>
      <c r="L25" s="4" t="s">
        <v>299</v>
      </c>
      <c r="M25" s="4" t="s">
        <v>300</v>
      </c>
      <c r="N25" s="4"/>
      <c r="O25" s="4" t="s">
        <v>36</v>
      </c>
      <c r="P25" s="4"/>
      <c r="Q25" s="4"/>
      <c r="R25" s="4" t="s">
        <v>37</v>
      </c>
      <c r="S25" s="4" t="s">
        <v>301</v>
      </c>
      <c r="T25" s="4"/>
      <c r="U25" s="4"/>
      <c r="V25" s="4"/>
      <c r="W25" s="4"/>
      <c r="X25" s="4" t="s">
        <v>302</v>
      </c>
      <c r="Y25" s="4" t="s">
        <v>303</v>
      </c>
      <c r="Z25" s="6" t="str">
        <f>HYPERLINK("https://jotformz.com/form.php?formID=61755175322657&amp;sid=342923136922184794&amp;mode=edit","Edit Submission")</f>
        <v>Edit Submission</v>
      </c>
    </row>
    <row r="26" spans="1:26" ht="14.25" customHeight="1" x14ac:dyDescent="0.25">
      <c r="A26" s="7">
        <v>42549.318819444437</v>
      </c>
      <c r="B26" s="4" t="s">
        <v>113</v>
      </c>
      <c r="C26" s="4" t="s">
        <v>304</v>
      </c>
      <c r="D26" s="5">
        <v>41036</v>
      </c>
      <c r="E26" s="4" t="s">
        <v>305</v>
      </c>
      <c r="F26" s="4" t="s">
        <v>29</v>
      </c>
      <c r="G26" s="4" t="s">
        <v>138</v>
      </c>
      <c r="H26" s="4" t="s">
        <v>306</v>
      </c>
      <c r="I26" s="4" t="s">
        <v>307</v>
      </c>
      <c r="J26" s="4" t="s">
        <v>308</v>
      </c>
      <c r="K26" s="4" t="s">
        <v>304</v>
      </c>
      <c r="L26" s="4">
        <v>981402651</v>
      </c>
      <c r="M26" s="4" t="s">
        <v>309</v>
      </c>
      <c r="N26" s="4"/>
      <c r="O26" s="4" t="s">
        <v>36</v>
      </c>
      <c r="P26" s="4"/>
      <c r="Q26" s="4"/>
      <c r="R26" s="4" t="s">
        <v>37</v>
      </c>
      <c r="S26" s="4" t="s">
        <v>310</v>
      </c>
      <c r="T26" s="4"/>
      <c r="U26" s="4"/>
      <c r="V26" s="4"/>
      <c r="W26" s="4"/>
      <c r="X26" s="4" t="s">
        <v>311</v>
      </c>
      <c r="Y26" s="4" t="s">
        <v>312</v>
      </c>
      <c r="Z26" s="6" t="str">
        <f>HYPERLINK("https://jotformz.com/form.php?formID=61755175322657&amp;sid=342923146176548943&amp;mode=edit","Edit Submission")</f>
        <v>Edit Submission</v>
      </c>
    </row>
    <row r="27" spans="1:26" ht="14.25" customHeight="1" x14ac:dyDescent="0.25">
      <c r="A27" s="7">
        <v>42549.319166666668</v>
      </c>
      <c r="B27" s="4" t="s">
        <v>313</v>
      </c>
      <c r="C27" s="4" t="s">
        <v>314</v>
      </c>
      <c r="D27" s="5">
        <v>41081</v>
      </c>
      <c r="E27" s="4" t="s">
        <v>315</v>
      </c>
      <c r="F27" s="4" t="s">
        <v>29</v>
      </c>
      <c r="G27" s="4" t="s">
        <v>316</v>
      </c>
      <c r="H27" s="4" t="s">
        <v>317</v>
      </c>
      <c r="I27" s="4" t="s">
        <v>318</v>
      </c>
      <c r="J27" s="4" t="s">
        <v>319</v>
      </c>
      <c r="K27" s="4" t="s">
        <v>314</v>
      </c>
      <c r="L27" s="4">
        <v>985497594</v>
      </c>
      <c r="M27" s="4" t="s">
        <v>320</v>
      </c>
      <c r="N27" s="4"/>
      <c r="O27" s="4" t="s">
        <v>321</v>
      </c>
      <c r="P27" s="4"/>
      <c r="Q27" s="4"/>
      <c r="R27" s="4" t="s">
        <v>37</v>
      </c>
      <c r="S27" s="4" t="s">
        <v>322</v>
      </c>
      <c r="T27" s="4"/>
      <c r="U27" s="4"/>
      <c r="V27" s="4"/>
      <c r="W27" s="4"/>
      <c r="X27" s="4" t="s">
        <v>323</v>
      </c>
      <c r="Y27" s="4" t="s">
        <v>324</v>
      </c>
      <c r="Z27" s="6" t="str">
        <f>HYPERLINK("https://jotformz.com/form.php?formID=61755175322657&amp;sid=342923176661429971&amp;mode=edit","Edit Submission")</f>
        <v>Edit Submission</v>
      </c>
    </row>
    <row r="28" spans="1:26" ht="14.25" customHeight="1" x14ac:dyDescent="0.25">
      <c r="A28" s="3">
        <v>42549.319618055553</v>
      </c>
      <c r="B28" s="4" t="s">
        <v>325</v>
      </c>
      <c r="C28" s="4" t="s">
        <v>326</v>
      </c>
      <c r="D28" s="5">
        <v>41137</v>
      </c>
      <c r="E28" s="4" t="s">
        <v>327</v>
      </c>
      <c r="F28" s="4" t="s">
        <v>29</v>
      </c>
      <c r="G28" s="4" t="s">
        <v>328</v>
      </c>
      <c r="H28" s="4" t="s">
        <v>162</v>
      </c>
      <c r="I28" s="4" t="s">
        <v>329</v>
      </c>
      <c r="J28" s="4" t="s">
        <v>330</v>
      </c>
      <c r="K28" s="4" t="s">
        <v>331</v>
      </c>
      <c r="L28" s="4">
        <v>978458052</v>
      </c>
      <c r="M28" s="4" t="s">
        <v>332</v>
      </c>
      <c r="N28" s="4"/>
      <c r="O28" s="4" t="s">
        <v>234</v>
      </c>
      <c r="P28" s="4"/>
      <c r="Q28" s="4"/>
      <c r="R28" s="4" t="s">
        <v>37</v>
      </c>
      <c r="S28" s="4" t="s">
        <v>333</v>
      </c>
      <c r="T28" s="4"/>
      <c r="U28" s="4"/>
      <c r="V28" s="4"/>
      <c r="W28" s="4"/>
      <c r="X28" s="4" t="s">
        <v>334</v>
      </c>
      <c r="Y28" s="4" t="s">
        <v>335</v>
      </c>
      <c r="Z28" s="6" t="str">
        <f>HYPERLINK("https://jotformz.com/form.php?formID=61755175322657&amp;sid=342930415261325388&amp;mode=edit","Edit Submission")</f>
        <v>Edit Submission</v>
      </c>
    </row>
    <row r="29" spans="1:26" ht="14.25" customHeight="1" x14ac:dyDescent="0.25">
      <c r="A29" s="7">
        <v>42549.31962962963</v>
      </c>
      <c r="B29" s="4" t="s">
        <v>336</v>
      </c>
      <c r="C29" s="4" t="s">
        <v>337</v>
      </c>
      <c r="D29" s="5">
        <v>41038</v>
      </c>
      <c r="E29" s="4" t="s">
        <v>338</v>
      </c>
      <c r="F29" s="4" t="s">
        <v>29</v>
      </c>
      <c r="G29" s="4" t="s">
        <v>339</v>
      </c>
      <c r="H29" s="4" t="s">
        <v>340</v>
      </c>
      <c r="I29" s="4" t="s">
        <v>341</v>
      </c>
      <c r="J29" s="4" t="s">
        <v>342</v>
      </c>
      <c r="K29" s="4" t="s">
        <v>337</v>
      </c>
      <c r="L29" s="4">
        <v>984065325</v>
      </c>
      <c r="M29" s="4" t="s">
        <v>343</v>
      </c>
      <c r="N29" s="4"/>
      <c r="O29" s="4" t="s">
        <v>212</v>
      </c>
      <c r="P29" s="4"/>
      <c r="Q29" s="4"/>
      <c r="R29" s="4" t="s">
        <v>37</v>
      </c>
      <c r="S29" s="4" t="s">
        <v>344</v>
      </c>
      <c r="T29" s="4"/>
      <c r="U29" s="4"/>
      <c r="V29" s="4"/>
      <c r="W29" s="4"/>
      <c r="X29" s="4" t="s">
        <v>345</v>
      </c>
      <c r="Y29" s="4" t="s">
        <v>346</v>
      </c>
      <c r="Z29" s="6" t="str">
        <f>HYPERLINK("https://jotformz.com/form.php?formID=61755175322657&amp;sid=342923215651777869&amp;mode=edit","Edit Submission")</f>
        <v>Edit Submission</v>
      </c>
    </row>
    <row r="30" spans="1:26" ht="14.25" customHeight="1" x14ac:dyDescent="0.25">
      <c r="A30" s="7">
        <v>42549.320011574076</v>
      </c>
      <c r="B30" s="4" t="s">
        <v>58</v>
      </c>
      <c r="C30" s="4" t="s">
        <v>347</v>
      </c>
      <c r="D30" s="5">
        <v>41103</v>
      </c>
      <c r="E30" s="4" t="s">
        <v>348</v>
      </c>
      <c r="F30" s="4" t="s">
        <v>29</v>
      </c>
      <c r="G30" s="4" t="s">
        <v>349</v>
      </c>
      <c r="H30" s="4" t="s">
        <v>350</v>
      </c>
      <c r="I30" s="4" t="s">
        <v>351</v>
      </c>
      <c r="J30" s="4" t="s">
        <v>352</v>
      </c>
      <c r="K30" s="4" t="s">
        <v>353</v>
      </c>
      <c r="L30" s="4">
        <v>987082019</v>
      </c>
      <c r="M30" s="4" t="s">
        <v>354</v>
      </c>
      <c r="N30" s="4"/>
      <c r="O30" s="4" t="s">
        <v>355</v>
      </c>
      <c r="P30" s="4"/>
      <c r="Q30" s="4"/>
      <c r="R30" s="4" t="s">
        <v>37</v>
      </c>
      <c r="S30" s="4" t="s">
        <v>356</v>
      </c>
      <c r="T30" s="4"/>
      <c r="U30" s="4"/>
      <c r="V30" s="4"/>
      <c r="W30" s="4"/>
      <c r="X30" s="4" t="s">
        <v>357</v>
      </c>
      <c r="Y30" s="4" t="s">
        <v>358</v>
      </c>
      <c r="Z30" s="6" t="str">
        <f>HYPERLINK("https://jotformz.com/form.php?formID=61755175322657&amp;sid=342923248213222923&amp;mode=edit","Edit Submission")</f>
        <v>Edit Submission</v>
      </c>
    </row>
    <row r="31" spans="1:26" ht="14.25" customHeight="1" x14ac:dyDescent="0.25">
      <c r="A31" s="3">
        <v>42549.320057870369</v>
      </c>
      <c r="B31" s="4" t="s">
        <v>359</v>
      </c>
      <c r="C31" s="4" t="s">
        <v>360</v>
      </c>
      <c r="D31" s="5">
        <v>41239</v>
      </c>
      <c r="E31" s="4" t="s">
        <v>361</v>
      </c>
      <c r="F31" s="4" t="s">
        <v>29</v>
      </c>
      <c r="G31" s="4" t="s">
        <v>362</v>
      </c>
      <c r="H31" s="4" t="s">
        <v>363</v>
      </c>
      <c r="I31" s="4" t="s">
        <v>364</v>
      </c>
      <c r="J31" s="4" t="s">
        <v>365</v>
      </c>
      <c r="K31" s="4" t="s">
        <v>360</v>
      </c>
      <c r="L31" s="4">
        <v>962192645</v>
      </c>
      <c r="M31" s="4" t="s">
        <v>366</v>
      </c>
      <c r="N31" s="4"/>
      <c r="O31" s="4" t="s">
        <v>36</v>
      </c>
      <c r="P31" s="4"/>
      <c r="Q31" s="4"/>
      <c r="R31" s="4" t="s">
        <v>37</v>
      </c>
      <c r="S31" s="4" t="s">
        <v>367</v>
      </c>
      <c r="T31" s="4"/>
      <c r="U31" s="4"/>
      <c r="V31" s="4"/>
      <c r="W31" s="4"/>
      <c r="X31" s="4" t="s">
        <v>368</v>
      </c>
      <c r="Y31" s="4" t="s">
        <v>369</v>
      </c>
      <c r="Z31" s="6" t="str">
        <f>HYPERLINK("https://jotformz.com/form.php?formID=61755175322657&amp;sid=342929253081699000&amp;mode=edit","Edit Submission")</f>
        <v>Edit Submission</v>
      </c>
    </row>
    <row r="32" spans="1:26" ht="14.25" customHeight="1" x14ac:dyDescent="0.25">
      <c r="A32" s="7">
        <v>42549.320081018523</v>
      </c>
      <c r="B32" s="4" t="s">
        <v>370</v>
      </c>
      <c r="C32" s="4" t="s">
        <v>371</v>
      </c>
      <c r="D32" s="5">
        <v>41175</v>
      </c>
      <c r="E32" s="4" t="s">
        <v>372</v>
      </c>
      <c r="F32" s="4" t="s">
        <v>29</v>
      </c>
      <c r="G32" s="4" t="s">
        <v>373</v>
      </c>
      <c r="H32" s="4" t="s">
        <v>374</v>
      </c>
      <c r="I32" s="4" t="s">
        <v>375</v>
      </c>
      <c r="J32" s="4" t="s">
        <v>376</v>
      </c>
      <c r="K32" s="4" t="s">
        <v>377</v>
      </c>
      <c r="L32" s="4">
        <v>955303506</v>
      </c>
      <c r="M32" s="4" t="s">
        <v>378</v>
      </c>
      <c r="N32" s="4"/>
      <c r="O32" s="4" t="s">
        <v>85</v>
      </c>
      <c r="P32" s="4"/>
      <c r="Q32" s="4"/>
      <c r="R32" s="4" t="s">
        <v>37</v>
      </c>
      <c r="S32" s="4" t="s">
        <v>379</v>
      </c>
      <c r="T32" s="4"/>
      <c r="U32" s="4"/>
      <c r="V32" s="4"/>
      <c r="W32" s="4"/>
      <c r="X32" s="4" t="s">
        <v>380</v>
      </c>
      <c r="Y32" s="4" t="s">
        <v>381</v>
      </c>
      <c r="Z32" s="6" t="str">
        <f>HYPERLINK("https://jotformz.com/form.php?formID=61755175322657&amp;sid=342923255541355184&amp;mode=edit","Edit Submission")</f>
        <v>Edit Submission</v>
      </c>
    </row>
    <row r="33" spans="1:26" ht="14.25" customHeight="1" x14ac:dyDescent="0.25">
      <c r="A33" s="7">
        <v>42549.320231481477</v>
      </c>
      <c r="B33" s="4" t="s">
        <v>382</v>
      </c>
      <c r="C33" s="4" t="s">
        <v>383</v>
      </c>
      <c r="D33" s="5">
        <v>41173</v>
      </c>
      <c r="E33" s="4" t="s">
        <v>384</v>
      </c>
      <c r="F33" s="4" t="s">
        <v>29</v>
      </c>
      <c r="G33" s="4" t="s">
        <v>385</v>
      </c>
      <c r="H33" s="4" t="s">
        <v>386</v>
      </c>
      <c r="I33" s="4" t="s">
        <v>387</v>
      </c>
      <c r="J33" s="4" t="s">
        <v>388</v>
      </c>
      <c r="K33" s="4" t="s">
        <v>383</v>
      </c>
      <c r="L33" s="4">
        <v>998380951</v>
      </c>
      <c r="M33" s="4" t="s">
        <v>389</v>
      </c>
      <c r="N33" s="4"/>
      <c r="O33" s="4" t="s">
        <v>36</v>
      </c>
      <c r="P33" s="4"/>
      <c r="Q33" s="4"/>
      <c r="R33" s="4" t="s">
        <v>37</v>
      </c>
      <c r="S33" s="4" t="s">
        <v>390</v>
      </c>
      <c r="T33" s="4"/>
      <c r="U33" s="4"/>
      <c r="V33" s="4"/>
      <c r="W33" s="4"/>
      <c r="X33" s="4" t="s">
        <v>391</v>
      </c>
      <c r="Y33" s="4" t="s">
        <v>392</v>
      </c>
      <c r="Z33" s="6" t="str">
        <f>HYPERLINK("https://jotformz.com/form.php?formID=61755175322657&amp;sid=342923268711869258&amp;mode=edit","Edit Submission")</f>
        <v>Edit Submission</v>
      </c>
    </row>
    <row r="34" spans="1:26" ht="14.25" customHeight="1" x14ac:dyDescent="0.25">
      <c r="A34" s="7">
        <v>42549.320335648154</v>
      </c>
      <c r="B34" s="4" t="s">
        <v>393</v>
      </c>
      <c r="C34" s="4" t="s">
        <v>394</v>
      </c>
      <c r="D34" s="5">
        <v>41067</v>
      </c>
      <c r="E34" s="4" t="s">
        <v>395</v>
      </c>
      <c r="F34" s="4" t="s">
        <v>29</v>
      </c>
      <c r="G34" s="4" t="s">
        <v>396</v>
      </c>
      <c r="H34" s="4" t="s">
        <v>397</v>
      </c>
      <c r="I34" s="4" t="s">
        <v>398</v>
      </c>
      <c r="J34" s="4" t="s">
        <v>388</v>
      </c>
      <c r="K34" s="4" t="s">
        <v>399</v>
      </c>
      <c r="L34" s="4">
        <v>979689068</v>
      </c>
      <c r="M34" s="4" t="s">
        <v>400</v>
      </c>
      <c r="N34" s="4"/>
      <c r="O34" s="4" t="s">
        <v>36</v>
      </c>
      <c r="P34" s="4"/>
      <c r="Q34" s="4"/>
      <c r="R34" s="4" t="s">
        <v>37</v>
      </c>
      <c r="S34" s="4" t="s">
        <v>401</v>
      </c>
      <c r="T34" s="4"/>
      <c r="U34" s="4"/>
      <c r="V34" s="4"/>
      <c r="W34" s="4"/>
      <c r="X34" s="4" t="s">
        <v>224</v>
      </c>
      <c r="Y34" s="4" t="s">
        <v>402</v>
      </c>
      <c r="Z34" s="6" t="str">
        <f>HYPERLINK("https://jotformz.com/form.php?formID=61755175322657&amp;sid=342923277302873724&amp;mode=edit","Edit Submission")</f>
        <v>Edit Submission</v>
      </c>
    </row>
    <row r="35" spans="1:26" ht="14.25" customHeight="1" x14ac:dyDescent="0.25">
      <c r="A35" s="7">
        <v>42549.320393518523</v>
      </c>
      <c r="B35" s="4" t="s">
        <v>403</v>
      </c>
      <c r="C35" s="4" t="s">
        <v>404</v>
      </c>
      <c r="D35" s="5">
        <v>41122</v>
      </c>
      <c r="E35" s="4" t="s">
        <v>405</v>
      </c>
      <c r="F35" s="4" t="s">
        <v>161</v>
      </c>
      <c r="G35" s="4"/>
      <c r="H35" s="4" t="s">
        <v>406</v>
      </c>
      <c r="I35" s="4" t="s">
        <v>407</v>
      </c>
      <c r="J35" s="4" t="s">
        <v>408</v>
      </c>
      <c r="K35" s="4" t="s">
        <v>404</v>
      </c>
      <c r="L35" s="4">
        <v>988885695</v>
      </c>
      <c r="M35" s="4" t="s">
        <v>409</v>
      </c>
      <c r="N35" s="4"/>
      <c r="O35" s="4" t="s">
        <v>154</v>
      </c>
      <c r="P35" s="4"/>
      <c r="Q35" s="4"/>
      <c r="R35" s="4" t="s">
        <v>37</v>
      </c>
      <c r="S35" s="4" t="s">
        <v>410</v>
      </c>
      <c r="T35" s="4"/>
      <c r="U35" s="4"/>
      <c r="V35" s="4"/>
      <c r="W35" s="4"/>
      <c r="X35" s="4" t="s">
        <v>411</v>
      </c>
      <c r="Y35" s="4" t="s">
        <v>412</v>
      </c>
      <c r="Z35" s="6" t="str">
        <f>HYPERLINK("https://jotformz.com/form.php?formID=61755175322657&amp;sid=342923282961915136&amp;mode=edit","Edit Submission")</f>
        <v>Edit Submission</v>
      </c>
    </row>
    <row r="36" spans="1:26" ht="14.25" customHeight="1" x14ac:dyDescent="0.25">
      <c r="A36" s="7">
        <v>42549.320439814823</v>
      </c>
      <c r="B36" s="4" t="s">
        <v>413</v>
      </c>
      <c r="C36" s="4" t="s">
        <v>414</v>
      </c>
      <c r="D36" s="5">
        <v>41360</v>
      </c>
      <c r="E36" s="4" t="s">
        <v>415</v>
      </c>
      <c r="F36" s="4" t="s">
        <v>29</v>
      </c>
      <c r="G36" s="4" t="s">
        <v>416</v>
      </c>
      <c r="H36" s="4" t="s">
        <v>417</v>
      </c>
      <c r="I36" s="4" t="s">
        <v>418</v>
      </c>
      <c r="J36" s="4" t="s">
        <v>419</v>
      </c>
      <c r="K36" s="4" t="s">
        <v>414</v>
      </c>
      <c r="L36" s="4" t="s">
        <v>420</v>
      </c>
      <c r="M36" s="4" t="s">
        <v>421</v>
      </c>
      <c r="N36" s="4"/>
      <c r="O36" s="4" t="s">
        <v>36</v>
      </c>
      <c r="P36" s="4"/>
      <c r="Q36" s="4"/>
      <c r="R36" s="4" t="s">
        <v>37</v>
      </c>
      <c r="S36" s="4" t="s">
        <v>422</v>
      </c>
      <c r="T36" s="4"/>
      <c r="U36" s="4"/>
      <c r="V36" s="4"/>
      <c r="W36" s="4"/>
      <c r="X36" s="4" t="s">
        <v>423</v>
      </c>
      <c r="Y36" s="4" t="s">
        <v>424</v>
      </c>
      <c r="Z36" s="6" t="str">
        <f>HYPERLINK("https://jotformz.com/form.php?formID=61755175322657&amp;sid=342923286832468311&amp;mode=edit","Edit Submission")</f>
        <v>Edit Submission</v>
      </c>
    </row>
    <row r="37" spans="1:26" ht="14.25" customHeight="1" x14ac:dyDescent="0.25">
      <c r="A37" s="7">
        <v>42549.32136574074</v>
      </c>
      <c r="B37" s="4" t="s">
        <v>425</v>
      </c>
      <c r="C37" s="4" t="s">
        <v>426</v>
      </c>
      <c r="D37" s="5">
        <v>41114</v>
      </c>
      <c r="E37" s="4" t="s">
        <v>427</v>
      </c>
      <c r="F37" s="4" t="s">
        <v>29</v>
      </c>
      <c r="G37" s="4" t="s">
        <v>428</v>
      </c>
      <c r="H37" s="4" t="s">
        <v>429</v>
      </c>
      <c r="I37" s="4" t="s">
        <v>430</v>
      </c>
      <c r="J37" s="4" t="s">
        <v>431</v>
      </c>
      <c r="K37" s="4" t="s">
        <v>426</v>
      </c>
      <c r="L37" s="4">
        <v>942554890</v>
      </c>
      <c r="M37" s="4" t="s">
        <v>432</v>
      </c>
      <c r="N37" s="4"/>
      <c r="O37" s="4" t="s">
        <v>257</v>
      </c>
      <c r="P37" s="4"/>
      <c r="Q37" s="4"/>
      <c r="R37" s="4" t="s">
        <v>37</v>
      </c>
      <c r="S37" s="4" t="s">
        <v>433</v>
      </c>
      <c r="T37" s="4"/>
      <c r="U37" s="4"/>
      <c r="V37" s="4"/>
      <c r="W37" s="4"/>
      <c r="X37" s="4" t="s">
        <v>434</v>
      </c>
      <c r="Y37" s="4" t="s">
        <v>435</v>
      </c>
      <c r="Z37" s="6" t="str">
        <f>HYPERLINK("https://jotformz.com/form.php?formID=61755175322657&amp;sid=342923366831413723&amp;mode=edit","Edit Submission")</f>
        <v>Edit Submission</v>
      </c>
    </row>
    <row r="38" spans="1:26" ht="14.25" customHeight="1" x14ac:dyDescent="0.25">
      <c r="A38" s="7">
        <v>42549.321481481478</v>
      </c>
      <c r="B38" s="4" t="s">
        <v>436</v>
      </c>
      <c r="C38" s="4" t="s">
        <v>437</v>
      </c>
      <c r="D38" s="5">
        <v>41282</v>
      </c>
      <c r="E38" s="4" t="s">
        <v>438</v>
      </c>
      <c r="F38" s="4" t="s">
        <v>29</v>
      </c>
      <c r="G38" s="4" t="s">
        <v>439</v>
      </c>
      <c r="H38" s="4" t="s">
        <v>440</v>
      </c>
      <c r="I38" s="4" t="s">
        <v>441</v>
      </c>
      <c r="J38" s="4" t="s">
        <v>442</v>
      </c>
      <c r="K38" s="4" t="s">
        <v>443</v>
      </c>
      <c r="L38" s="4">
        <v>971990616</v>
      </c>
      <c r="M38" s="4" t="s">
        <v>444</v>
      </c>
      <c r="N38" s="4"/>
      <c r="O38" s="4" t="s">
        <v>445</v>
      </c>
      <c r="P38" s="4"/>
      <c r="Q38" s="4"/>
      <c r="R38" s="4" t="s">
        <v>37</v>
      </c>
      <c r="S38" s="4" t="s">
        <v>446</v>
      </c>
      <c r="T38" s="4"/>
      <c r="U38" s="4"/>
      <c r="V38" s="4"/>
      <c r="W38" s="4"/>
      <c r="X38" s="4" t="s">
        <v>447</v>
      </c>
      <c r="Y38" s="4" t="s">
        <v>448</v>
      </c>
      <c r="Z38" s="6" t="str">
        <f>HYPERLINK("https://jotformz.com/form.php?formID=61755175322657&amp;sid=342923376051826064&amp;mode=edit","Edit Submission")</f>
        <v>Edit Submission</v>
      </c>
    </row>
    <row r="39" spans="1:26" ht="14.25" customHeight="1" x14ac:dyDescent="0.25">
      <c r="A39" s="7">
        <v>42549.321550925917</v>
      </c>
      <c r="B39" s="4" t="s">
        <v>449</v>
      </c>
      <c r="C39" s="4" t="s">
        <v>450</v>
      </c>
      <c r="D39" s="5">
        <v>41072</v>
      </c>
      <c r="E39" s="4" t="s">
        <v>451</v>
      </c>
      <c r="F39" s="4" t="s">
        <v>29</v>
      </c>
      <c r="G39" s="4" t="s">
        <v>452</v>
      </c>
      <c r="H39" s="4" t="s">
        <v>453</v>
      </c>
      <c r="I39" s="4" t="s">
        <v>450</v>
      </c>
      <c r="J39" s="4" t="s">
        <v>454</v>
      </c>
      <c r="K39" s="4" t="s">
        <v>450</v>
      </c>
      <c r="L39" s="4">
        <v>972508033</v>
      </c>
      <c r="M39" s="4" t="s">
        <v>455</v>
      </c>
      <c r="N39" s="4"/>
      <c r="O39" s="4" t="s">
        <v>97</v>
      </c>
      <c r="P39" s="4"/>
      <c r="Q39" s="4"/>
      <c r="R39" s="4" t="s">
        <v>37</v>
      </c>
      <c r="S39" s="4" t="s">
        <v>456</v>
      </c>
      <c r="T39" s="4"/>
      <c r="U39" s="4"/>
      <c r="V39" s="4"/>
      <c r="W39" s="4"/>
      <c r="X39" s="4" t="s">
        <v>457</v>
      </c>
      <c r="Y39" s="4" t="s">
        <v>458</v>
      </c>
      <c r="Z39" s="6" t="str">
        <f>HYPERLINK("https://jotformz.com/form.php?formID=61755175322657&amp;sid=342923381991443069&amp;mode=edit","Edit Submission")</f>
        <v>Edit Submission</v>
      </c>
    </row>
    <row r="40" spans="1:26" ht="14.25" customHeight="1" x14ac:dyDescent="0.25">
      <c r="A40" s="7">
        <v>42549.321562500001</v>
      </c>
      <c r="B40" s="4" t="s">
        <v>459</v>
      </c>
      <c r="C40" s="4" t="s">
        <v>460</v>
      </c>
      <c r="D40" s="5">
        <v>41108</v>
      </c>
      <c r="E40" s="4" t="s">
        <v>461</v>
      </c>
      <c r="F40" s="4" t="s">
        <v>161</v>
      </c>
      <c r="G40" s="4" t="s">
        <v>462</v>
      </c>
      <c r="H40" s="4" t="s">
        <v>463</v>
      </c>
      <c r="I40" s="4" t="s">
        <v>163</v>
      </c>
      <c r="J40" s="4" t="s">
        <v>464</v>
      </c>
      <c r="K40" s="4" t="s">
        <v>465</v>
      </c>
      <c r="L40" s="4">
        <v>963704134</v>
      </c>
      <c r="M40" s="4" t="s">
        <v>466</v>
      </c>
      <c r="N40" s="4"/>
      <c r="O40" s="4" t="s">
        <v>467</v>
      </c>
      <c r="P40" s="4"/>
      <c r="Q40" s="4"/>
      <c r="R40" s="4" t="s">
        <v>37</v>
      </c>
      <c r="S40" s="4" t="s">
        <v>468</v>
      </c>
      <c r="T40" s="4"/>
      <c r="U40" s="4"/>
      <c r="V40" s="4"/>
      <c r="W40" s="4"/>
      <c r="X40" s="4" t="s">
        <v>469</v>
      </c>
      <c r="Y40" s="4" t="s">
        <v>470</v>
      </c>
      <c r="Z40" s="6" t="str">
        <f>HYPERLINK("https://jotformz.com/form.php?formID=61755175322657&amp;sid=342923382826204398&amp;mode=edit","Edit Submission")</f>
        <v>Edit Submission</v>
      </c>
    </row>
    <row r="41" spans="1:26" ht="14.25" customHeight="1" x14ac:dyDescent="0.25">
      <c r="A41" s="7">
        <v>42549.321620370371</v>
      </c>
      <c r="B41" s="4" t="s">
        <v>471</v>
      </c>
      <c r="C41" s="4" t="s">
        <v>472</v>
      </c>
      <c r="D41" s="5">
        <v>41043</v>
      </c>
      <c r="E41" s="4" t="s">
        <v>473</v>
      </c>
      <c r="F41" s="4" t="s">
        <v>29</v>
      </c>
      <c r="G41" s="4" t="s">
        <v>474</v>
      </c>
      <c r="H41" s="4" t="s">
        <v>475</v>
      </c>
      <c r="I41" s="4" t="s">
        <v>476</v>
      </c>
      <c r="J41" s="4" t="s">
        <v>119</v>
      </c>
      <c r="K41" s="4" t="s">
        <v>472</v>
      </c>
      <c r="L41" s="4">
        <v>997450861</v>
      </c>
      <c r="M41" s="4" t="s">
        <v>477</v>
      </c>
      <c r="N41" s="4"/>
      <c r="O41" s="4" t="s">
        <v>355</v>
      </c>
      <c r="P41" s="4"/>
      <c r="Q41" s="4"/>
      <c r="R41" s="4" t="s">
        <v>37</v>
      </c>
      <c r="S41" s="4" t="s">
        <v>478</v>
      </c>
      <c r="T41" s="4"/>
      <c r="U41" s="4"/>
      <c r="V41" s="4"/>
      <c r="W41" s="4"/>
      <c r="X41" s="4" t="s">
        <v>479</v>
      </c>
      <c r="Y41" s="4" t="s">
        <v>480</v>
      </c>
      <c r="Z41" s="6" t="str">
        <f>HYPERLINK("https://jotformz.com/form.php?formID=61755175322657&amp;sid=342923388661950744&amp;mode=edit","Edit Submission")</f>
        <v>Edit Submission</v>
      </c>
    </row>
    <row r="42" spans="1:26" ht="14.25" customHeight="1" x14ac:dyDescent="0.25">
      <c r="A42" s="7">
        <v>42549.321701388893</v>
      </c>
      <c r="B42" s="4" t="s">
        <v>481</v>
      </c>
      <c r="C42" s="4" t="s">
        <v>482</v>
      </c>
      <c r="D42" s="5">
        <v>41025</v>
      </c>
      <c r="E42" s="4" t="s">
        <v>483</v>
      </c>
      <c r="F42" s="4" t="s">
        <v>29</v>
      </c>
      <c r="G42" s="4" t="s">
        <v>484</v>
      </c>
      <c r="H42" s="4" t="s">
        <v>485</v>
      </c>
      <c r="I42" s="4" t="s">
        <v>486</v>
      </c>
      <c r="J42" s="4" t="s">
        <v>487</v>
      </c>
      <c r="K42" s="4" t="s">
        <v>488</v>
      </c>
      <c r="L42" s="4">
        <v>977822257</v>
      </c>
      <c r="M42" s="4" t="s">
        <v>489</v>
      </c>
      <c r="N42" s="4"/>
      <c r="O42" s="4" t="s">
        <v>490</v>
      </c>
      <c r="P42" s="4"/>
      <c r="Q42" s="4"/>
      <c r="R42" s="4"/>
      <c r="S42" s="4" t="s">
        <v>491</v>
      </c>
      <c r="T42" s="4"/>
      <c r="U42" s="4"/>
      <c r="V42" s="4"/>
      <c r="W42" s="4"/>
      <c r="X42" s="4" t="s">
        <v>492</v>
      </c>
      <c r="Y42" s="4" t="s">
        <v>493</v>
      </c>
      <c r="Z42" s="6" t="str">
        <f>HYPERLINK("https://jotformz.com/form.php?formID=61755175322657&amp;sid=342923394521322473&amp;mode=edit","Edit Submission")</f>
        <v>Edit Submission</v>
      </c>
    </row>
    <row r="43" spans="1:26" ht="14.25" customHeight="1" x14ac:dyDescent="0.25">
      <c r="A43" s="7">
        <v>42549.321759259263</v>
      </c>
      <c r="B43" s="4" t="s">
        <v>494</v>
      </c>
      <c r="C43" s="4" t="s">
        <v>336</v>
      </c>
      <c r="D43" s="5">
        <v>41269</v>
      </c>
      <c r="E43" s="4" t="s">
        <v>495</v>
      </c>
      <c r="F43" s="4" t="s">
        <v>29</v>
      </c>
      <c r="G43" s="4" t="s">
        <v>172</v>
      </c>
      <c r="H43" s="4" t="s">
        <v>496</v>
      </c>
      <c r="I43" s="4" t="s">
        <v>497</v>
      </c>
      <c r="J43" s="4" t="s">
        <v>498</v>
      </c>
      <c r="K43" s="4" t="s">
        <v>336</v>
      </c>
      <c r="L43" s="4">
        <v>992363305</v>
      </c>
      <c r="M43" s="4" t="s">
        <v>499</v>
      </c>
      <c r="N43" s="4"/>
      <c r="O43" s="4" t="s">
        <v>97</v>
      </c>
      <c r="P43" s="4"/>
      <c r="Q43" s="4"/>
      <c r="R43" s="4" t="s">
        <v>37</v>
      </c>
      <c r="S43" s="4" t="s">
        <v>500</v>
      </c>
      <c r="T43" s="4"/>
      <c r="U43" s="4"/>
      <c r="V43" s="4"/>
      <c r="W43" s="4"/>
      <c r="X43" s="4" t="s">
        <v>501</v>
      </c>
      <c r="Y43" s="4" t="s">
        <v>502</v>
      </c>
      <c r="Z43" s="6" t="str">
        <f>HYPERLINK("https://jotformz.com/form.php?formID=61755175322657&amp;sid=342923399242115112&amp;mode=edit","Edit Submission")</f>
        <v>Edit Submission</v>
      </c>
    </row>
    <row r="44" spans="1:26" ht="14.25" customHeight="1" x14ac:dyDescent="0.25">
      <c r="A44" s="7">
        <v>42549.321759259263</v>
      </c>
      <c r="B44" s="4" t="s">
        <v>503</v>
      </c>
      <c r="C44" s="4" t="s">
        <v>504</v>
      </c>
      <c r="D44" s="5">
        <v>41168</v>
      </c>
      <c r="E44" s="4" t="s">
        <v>505</v>
      </c>
      <c r="F44" s="4" t="s">
        <v>161</v>
      </c>
      <c r="G44" s="4"/>
      <c r="H44" s="4" t="s">
        <v>506</v>
      </c>
      <c r="I44" s="4" t="s">
        <v>507</v>
      </c>
      <c r="J44" s="4" t="s">
        <v>508</v>
      </c>
      <c r="K44" s="4" t="s">
        <v>504</v>
      </c>
      <c r="L44" s="4">
        <v>951102319</v>
      </c>
      <c r="M44" s="4" t="s">
        <v>509</v>
      </c>
      <c r="N44" s="4"/>
      <c r="O44" s="4" t="s">
        <v>355</v>
      </c>
      <c r="P44" s="4"/>
      <c r="Q44" s="4"/>
      <c r="R44" s="4" t="s">
        <v>37</v>
      </c>
      <c r="S44" s="4" t="s">
        <v>510</v>
      </c>
      <c r="T44" s="4"/>
      <c r="U44" s="4"/>
      <c r="V44" s="4"/>
      <c r="W44" s="4"/>
      <c r="X44" s="4" t="s">
        <v>511</v>
      </c>
      <c r="Y44" s="4" t="s">
        <v>512</v>
      </c>
      <c r="Z44" s="6" t="str">
        <f>HYPERLINK("https://jotformz.com/form.php?formID=61755175322657&amp;sid=342923400852157110&amp;mode=edit","Edit Submission")</f>
        <v>Edit Submission</v>
      </c>
    </row>
    <row r="45" spans="1:26" ht="14.25" customHeight="1" x14ac:dyDescent="0.25">
      <c r="A45" s="7">
        <v>42549.322083333333</v>
      </c>
      <c r="B45" s="4" t="s">
        <v>513</v>
      </c>
      <c r="C45" s="4" t="s">
        <v>514</v>
      </c>
      <c r="D45" s="5">
        <v>41269</v>
      </c>
      <c r="E45" s="4" t="s">
        <v>515</v>
      </c>
      <c r="F45" s="4" t="s">
        <v>29</v>
      </c>
      <c r="G45" s="4" t="s">
        <v>516</v>
      </c>
      <c r="H45" s="4" t="s">
        <v>417</v>
      </c>
      <c r="I45" s="4" t="s">
        <v>517</v>
      </c>
      <c r="J45" s="4" t="s">
        <v>518</v>
      </c>
      <c r="K45" s="4" t="s">
        <v>514</v>
      </c>
      <c r="L45" s="4" t="s">
        <v>519</v>
      </c>
      <c r="M45" s="4" t="s">
        <v>520</v>
      </c>
      <c r="N45" s="4"/>
      <c r="O45" s="4" t="s">
        <v>321</v>
      </c>
      <c r="P45" s="4"/>
      <c r="Q45" s="4"/>
      <c r="R45" s="4" t="s">
        <v>37</v>
      </c>
      <c r="S45" s="4" t="s">
        <v>521</v>
      </c>
      <c r="T45" s="4"/>
      <c r="U45" s="4"/>
      <c r="V45" s="4"/>
      <c r="W45" s="4"/>
      <c r="X45" s="4" t="s">
        <v>522</v>
      </c>
      <c r="Y45" s="4" t="s">
        <v>523</v>
      </c>
      <c r="Z45" s="6" t="str">
        <f>HYPERLINK("https://jotformz.com/form.php?formID=61755175322657&amp;sid=342923427452763831&amp;mode=edit","Edit Submission")</f>
        <v>Edit Submission</v>
      </c>
    </row>
    <row r="46" spans="1:26" ht="14.25" customHeight="1" x14ac:dyDescent="0.25">
      <c r="A46" s="7">
        <v>42549.322222222218</v>
      </c>
      <c r="B46" s="4" t="s">
        <v>524</v>
      </c>
      <c r="C46" s="4" t="s">
        <v>525</v>
      </c>
      <c r="D46" s="5">
        <v>41145</v>
      </c>
      <c r="E46" s="4" t="s">
        <v>526</v>
      </c>
      <c r="F46" s="4" t="s">
        <v>29</v>
      </c>
      <c r="G46" s="4" t="s">
        <v>527</v>
      </c>
      <c r="H46" s="4" t="s">
        <v>528</v>
      </c>
      <c r="I46" s="4" t="s">
        <v>529</v>
      </c>
      <c r="J46" s="4" t="s">
        <v>524</v>
      </c>
      <c r="K46" s="4" t="s">
        <v>530</v>
      </c>
      <c r="L46" s="4">
        <v>974611035</v>
      </c>
      <c r="M46" s="4" t="s">
        <v>531</v>
      </c>
      <c r="N46" s="4"/>
      <c r="O46" s="4" t="s">
        <v>36</v>
      </c>
      <c r="P46" s="4"/>
      <c r="Q46" s="4"/>
      <c r="R46" s="4" t="s">
        <v>37</v>
      </c>
      <c r="S46" s="4" t="s">
        <v>532</v>
      </c>
      <c r="T46" s="4"/>
      <c r="U46" s="4"/>
      <c r="V46" s="4"/>
      <c r="W46" s="4"/>
      <c r="X46" s="4" t="s">
        <v>533</v>
      </c>
      <c r="Y46" s="4" t="s">
        <v>534</v>
      </c>
      <c r="Z46" s="6" t="str">
        <f>HYPERLINK("https://jotformz.com/form.php?formID=61755175322657&amp;sid=342923439251570566&amp;mode=edit","Edit Submission")</f>
        <v>Edit Submission</v>
      </c>
    </row>
    <row r="47" spans="1:26" ht="14.25" customHeight="1" x14ac:dyDescent="0.25">
      <c r="A47" s="7">
        <v>42549.322337962964</v>
      </c>
      <c r="B47" s="4" t="s">
        <v>494</v>
      </c>
      <c r="C47" s="4" t="s">
        <v>535</v>
      </c>
      <c r="D47" s="5">
        <v>41270</v>
      </c>
      <c r="E47" s="4" t="s">
        <v>536</v>
      </c>
      <c r="F47" s="4" t="s">
        <v>29</v>
      </c>
      <c r="G47" s="4" t="s">
        <v>537</v>
      </c>
      <c r="H47" s="4" t="s">
        <v>538</v>
      </c>
      <c r="I47" s="4" t="s">
        <v>539</v>
      </c>
      <c r="J47" s="4" t="s">
        <v>540</v>
      </c>
      <c r="K47" s="4" t="s">
        <v>535</v>
      </c>
      <c r="L47" s="4">
        <v>995099331</v>
      </c>
      <c r="M47" s="4" t="s">
        <v>541</v>
      </c>
      <c r="N47" s="4"/>
      <c r="O47" s="4" t="s">
        <v>36</v>
      </c>
      <c r="P47" s="4"/>
      <c r="Q47" s="4"/>
      <c r="R47" s="4" t="s">
        <v>37</v>
      </c>
      <c r="S47" s="4" t="s">
        <v>542</v>
      </c>
      <c r="T47" s="4"/>
      <c r="U47" s="4"/>
      <c r="V47" s="4"/>
      <c r="W47" s="4"/>
      <c r="X47" s="4" t="s">
        <v>543</v>
      </c>
      <c r="Y47" s="4" t="s">
        <v>544</v>
      </c>
      <c r="Z47" s="6" t="str">
        <f>HYPERLINK("https://jotformz.com/form.php?formID=61755175322657&amp;sid=342923449611738733&amp;mode=edit","Edit Submission")</f>
        <v>Edit Submission</v>
      </c>
    </row>
    <row r="48" spans="1:26" ht="14.25" customHeight="1" x14ac:dyDescent="0.25">
      <c r="A48" s="7">
        <v>42549.322476851848</v>
      </c>
      <c r="B48" s="4" t="s">
        <v>545</v>
      </c>
      <c r="C48" s="4" t="s">
        <v>546</v>
      </c>
      <c r="D48" s="5">
        <v>41210</v>
      </c>
      <c r="E48" s="4" t="s">
        <v>547</v>
      </c>
      <c r="F48" s="4" t="s">
        <v>29</v>
      </c>
      <c r="G48" s="4" t="s">
        <v>548</v>
      </c>
      <c r="H48" s="4" t="s">
        <v>549</v>
      </c>
      <c r="I48" s="4" t="s">
        <v>550</v>
      </c>
      <c r="J48" s="4" t="s">
        <v>508</v>
      </c>
      <c r="K48" s="4" t="s">
        <v>551</v>
      </c>
      <c r="L48" s="4">
        <v>941346329</v>
      </c>
      <c r="M48" s="4" t="s">
        <v>552</v>
      </c>
      <c r="N48" s="4"/>
      <c r="O48" s="4" t="s">
        <v>36</v>
      </c>
      <c r="P48" s="4"/>
      <c r="Q48" s="4"/>
      <c r="R48" s="4" t="s">
        <v>37</v>
      </c>
      <c r="S48" s="4" t="s">
        <v>553</v>
      </c>
      <c r="T48" s="4"/>
      <c r="U48" s="4"/>
      <c r="V48" s="4"/>
      <c r="W48" s="4"/>
      <c r="X48" s="4" t="s">
        <v>554</v>
      </c>
      <c r="Y48" s="4" t="s">
        <v>555</v>
      </c>
      <c r="Z48" s="6" t="str">
        <f>HYPERLINK("https://jotformz.com/form.php?formID=61755175322657&amp;sid=342923462111671995&amp;mode=edit","Edit Submission")</f>
        <v>Edit Submission</v>
      </c>
    </row>
    <row r="49" spans="1:26" ht="14.25" customHeight="1" x14ac:dyDescent="0.25">
      <c r="A49" s="7">
        <v>42549.322974537034</v>
      </c>
      <c r="B49" s="4" t="s">
        <v>60</v>
      </c>
      <c r="C49" s="4" t="s">
        <v>556</v>
      </c>
      <c r="D49" s="5">
        <v>41167</v>
      </c>
      <c r="E49" s="4" t="s">
        <v>557</v>
      </c>
      <c r="F49" s="4" t="s">
        <v>29</v>
      </c>
      <c r="G49" s="4" t="s">
        <v>558</v>
      </c>
      <c r="H49" s="4" t="s">
        <v>559</v>
      </c>
      <c r="I49" s="4" t="s">
        <v>560</v>
      </c>
      <c r="J49" s="4" t="s">
        <v>540</v>
      </c>
      <c r="K49" s="4" t="s">
        <v>561</v>
      </c>
      <c r="L49" s="4">
        <v>959054812</v>
      </c>
      <c r="M49" s="4" t="s">
        <v>562</v>
      </c>
      <c r="N49" s="4"/>
      <c r="O49" s="4" t="s">
        <v>97</v>
      </c>
      <c r="P49" s="4"/>
      <c r="Q49" s="4"/>
      <c r="R49" s="4" t="s">
        <v>37</v>
      </c>
      <c r="S49" s="4" t="s">
        <v>563</v>
      </c>
      <c r="T49" s="4"/>
      <c r="U49" s="4"/>
      <c r="V49" s="4"/>
      <c r="W49" s="4"/>
      <c r="X49" s="4" t="s">
        <v>564</v>
      </c>
      <c r="Y49" s="4" t="s">
        <v>565</v>
      </c>
      <c r="Z49" s="6" t="str">
        <f>HYPERLINK("https://jotformz.com/form.php?formID=61755175322657&amp;sid=342923504662365757&amp;mode=edit","Edit Submission")</f>
        <v>Edit Submission</v>
      </c>
    </row>
    <row r="50" spans="1:26" ht="14.25" customHeight="1" x14ac:dyDescent="0.25">
      <c r="A50" s="7">
        <v>42549.323217592602</v>
      </c>
      <c r="B50" s="4" t="s">
        <v>359</v>
      </c>
      <c r="C50" s="4" t="s">
        <v>566</v>
      </c>
      <c r="D50" s="5">
        <v>41299</v>
      </c>
      <c r="E50" s="4" t="s">
        <v>567</v>
      </c>
      <c r="F50" s="4" t="s">
        <v>29</v>
      </c>
      <c r="G50" s="4" t="s">
        <v>568</v>
      </c>
      <c r="H50" s="4" t="s">
        <v>559</v>
      </c>
      <c r="I50" s="4" t="s">
        <v>46</v>
      </c>
      <c r="J50" s="4" t="s">
        <v>342</v>
      </c>
      <c r="K50" s="4" t="s">
        <v>566</v>
      </c>
      <c r="L50" s="4">
        <v>987881628</v>
      </c>
      <c r="M50" s="4" t="s">
        <v>569</v>
      </c>
      <c r="N50" s="4"/>
      <c r="O50" s="4" t="s">
        <v>36</v>
      </c>
      <c r="P50" s="4"/>
      <c r="Q50" s="4"/>
      <c r="R50" s="4" t="s">
        <v>37</v>
      </c>
      <c r="S50" s="4" t="s">
        <v>570</v>
      </c>
      <c r="T50" s="4"/>
      <c r="U50" s="4"/>
      <c r="V50" s="4"/>
      <c r="W50" s="4"/>
      <c r="X50" s="4" t="s">
        <v>571</v>
      </c>
      <c r="Y50" s="4" t="s">
        <v>572</v>
      </c>
      <c r="Z50" s="6" t="str">
        <f>HYPERLINK("https://jotformz.com/form.php?formID=61755175322657&amp;sid=342923526622977212&amp;mode=edit","Edit Submission")</f>
        <v>Edit Submission</v>
      </c>
    </row>
    <row r="51" spans="1:26" ht="14.25" customHeight="1" x14ac:dyDescent="0.25">
      <c r="A51" s="7">
        <v>42549.323958333327</v>
      </c>
      <c r="B51" s="4" t="s">
        <v>494</v>
      </c>
      <c r="C51" s="4" t="s">
        <v>573</v>
      </c>
      <c r="D51" s="5">
        <v>41376</v>
      </c>
      <c r="E51" s="4" t="s">
        <v>574</v>
      </c>
      <c r="F51" s="4" t="s">
        <v>161</v>
      </c>
      <c r="G51" s="4"/>
      <c r="H51" s="4" t="s">
        <v>575</v>
      </c>
      <c r="I51" s="4" t="s">
        <v>576</v>
      </c>
      <c r="J51" s="4" t="s">
        <v>577</v>
      </c>
      <c r="K51" s="4" t="s">
        <v>573</v>
      </c>
      <c r="L51" s="4">
        <v>992263008</v>
      </c>
      <c r="M51" s="4" t="s">
        <v>578</v>
      </c>
      <c r="N51" s="4"/>
      <c r="O51" s="4" t="s">
        <v>355</v>
      </c>
      <c r="P51" s="4"/>
      <c r="Q51" s="4"/>
      <c r="R51" s="4" t="s">
        <v>37</v>
      </c>
      <c r="S51" s="4" t="s">
        <v>579</v>
      </c>
      <c r="T51" s="4"/>
      <c r="U51" s="4"/>
      <c r="V51" s="4"/>
      <c r="W51" s="4"/>
      <c r="X51" s="4" t="s">
        <v>580</v>
      </c>
      <c r="Y51" s="4" t="s">
        <v>581</v>
      </c>
      <c r="Z51" s="6" t="str">
        <f>HYPERLINK("https://jotformz.com/form.php?formID=61755175322657&amp;sid=342923590822601988&amp;mode=edit","Edit Submission")</f>
        <v>Edit Submission</v>
      </c>
    </row>
    <row r="52" spans="1:26" ht="14.25" customHeight="1" x14ac:dyDescent="0.25">
      <c r="A52" s="7">
        <v>42549.324340277781</v>
      </c>
      <c r="B52" s="4" t="s">
        <v>582</v>
      </c>
      <c r="C52" s="4" t="s">
        <v>583</v>
      </c>
      <c r="D52" s="5">
        <v>41119</v>
      </c>
      <c r="E52" s="4" t="s">
        <v>584</v>
      </c>
      <c r="F52" s="4" t="s">
        <v>29</v>
      </c>
      <c r="G52" s="4" t="s">
        <v>585</v>
      </c>
      <c r="H52" s="4" t="s">
        <v>586</v>
      </c>
      <c r="I52" s="4" t="s">
        <v>450</v>
      </c>
      <c r="J52" s="4" t="s">
        <v>587</v>
      </c>
      <c r="K52" s="4" t="s">
        <v>583</v>
      </c>
      <c r="L52" s="4">
        <v>967858771</v>
      </c>
      <c r="M52" s="4" t="s">
        <v>588</v>
      </c>
      <c r="N52" s="4"/>
      <c r="O52" s="4" t="s">
        <v>445</v>
      </c>
      <c r="P52" s="4"/>
      <c r="Q52" s="4"/>
      <c r="R52" s="4" t="s">
        <v>37</v>
      </c>
      <c r="S52" s="4" t="s">
        <v>589</v>
      </c>
      <c r="T52" s="4"/>
      <c r="U52" s="4"/>
      <c r="V52" s="4"/>
      <c r="W52" s="4"/>
      <c r="X52" s="4" t="s">
        <v>590</v>
      </c>
      <c r="Y52" s="4" t="s">
        <v>591</v>
      </c>
      <c r="Z52" s="6" t="str">
        <f>HYPERLINK("https://jotformz.com/form.php?formID=61755175322657&amp;sid=342923623251451239&amp;mode=edit","Edit Submission")</f>
        <v>Edit Submission</v>
      </c>
    </row>
    <row r="53" spans="1:26" ht="14.25" customHeight="1" x14ac:dyDescent="0.25">
      <c r="A53" s="7">
        <v>42549.324606481481</v>
      </c>
      <c r="B53" s="4" t="s">
        <v>592</v>
      </c>
      <c r="C53" s="4" t="s">
        <v>593</v>
      </c>
      <c r="D53" s="5">
        <v>41518</v>
      </c>
      <c r="E53" s="4" t="s">
        <v>594</v>
      </c>
      <c r="F53" s="4" t="s">
        <v>29</v>
      </c>
      <c r="G53" s="4" t="s">
        <v>595</v>
      </c>
      <c r="H53" s="4" t="s">
        <v>596</v>
      </c>
      <c r="I53" s="4" t="s">
        <v>597</v>
      </c>
      <c r="J53" s="4" t="s">
        <v>518</v>
      </c>
      <c r="K53" s="4" t="s">
        <v>593</v>
      </c>
      <c r="L53" s="4">
        <v>973061765</v>
      </c>
      <c r="M53" s="4" t="s">
        <v>598</v>
      </c>
      <c r="N53" s="4"/>
      <c r="O53" s="4" t="s">
        <v>36</v>
      </c>
      <c r="P53" s="4"/>
      <c r="Q53" s="4"/>
      <c r="R53" s="4" t="s">
        <v>37</v>
      </c>
      <c r="S53" s="4" t="s">
        <v>599</v>
      </c>
      <c r="T53" s="4"/>
      <c r="U53" s="4"/>
      <c r="V53" s="4"/>
      <c r="W53" s="4"/>
      <c r="X53" s="4" t="s">
        <v>600</v>
      </c>
      <c r="Y53" s="4" t="s">
        <v>601</v>
      </c>
      <c r="Z53" s="6" t="str">
        <f>HYPERLINK("https://jotformz.com/form.php?formID=61755175322657&amp;sid=342923646941356201&amp;mode=edit","Edit Submission")</f>
        <v>Edit Submission</v>
      </c>
    </row>
    <row r="54" spans="1:26" ht="14.25" customHeight="1" x14ac:dyDescent="0.25">
      <c r="A54" s="7">
        <v>42549.32472222222</v>
      </c>
      <c r="B54" s="4" t="s">
        <v>436</v>
      </c>
      <c r="C54" s="4" t="s">
        <v>602</v>
      </c>
      <c r="D54" s="5">
        <v>41165</v>
      </c>
      <c r="E54" s="4" t="s">
        <v>603</v>
      </c>
      <c r="F54" s="4" t="s">
        <v>29</v>
      </c>
      <c r="G54" s="4" t="s">
        <v>604</v>
      </c>
      <c r="H54" s="4" t="s">
        <v>417</v>
      </c>
      <c r="I54" s="4" t="s">
        <v>129</v>
      </c>
      <c r="J54" s="4" t="s">
        <v>319</v>
      </c>
      <c r="K54" s="4" t="s">
        <v>602</v>
      </c>
      <c r="L54" s="4">
        <v>972121710</v>
      </c>
      <c r="M54" s="4" t="s">
        <v>605</v>
      </c>
      <c r="N54" s="4"/>
      <c r="O54" s="4" t="s">
        <v>36</v>
      </c>
      <c r="P54" s="4"/>
      <c r="Q54" s="4"/>
      <c r="R54" s="4" t="s">
        <v>37</v>
      </c>
      <c r="S54" s="4" t="s">
        <v>606</v>
      </c>
      <c r="T54" s="4"/>
      <c r="U54" s="4"/>
      <c r="V54" s="4"/>
      <c r="W54" s="4"/>
      <c r="X54" s="4" t="s">
        <v>607</v>
      </c>
      <c r="Y54" s="4" t="s">
        <v>608</v>
      </c>
      <c r="Z54" s="6" t="str">
        <f>HYPERLINK("https://jotformz.com/form.php?formID=61755175322657&amp;sid=342923656995385149&amp;mode=edit","Edit Submission")</f>
        <v>Edit Submission</v>
      </c>
    </row>
    <row r="55" spans="1:26" ht="14.25" customHeight="1" x14ac:dyDescent="0.25">
      <c r="A55" s="7">
        <v>42549.324965277781</v>
      </c>
      <c r="B55" s="4" t="s">
        <v>609</v>
      </c>
      <c r="C55" s="4" t="s">
        <v>610</v>
      </c>
      <c r="D55" s="5">
        <v>41222</v>
      </c>
      <c r="E55" s="4" t="s">
        <v>611</v>
      </c>
      <c r="F55" s="4" t="s">
        <v>29</v>
      </c>
      <c r="G55" s="4" t="s">
        <v>612</v>
      </c>
      <c r="H55" s="4" t="s">
        <v>417</v>
      </c>
      <c r="I55" s="4" t="s">
        <v>613</v>
      </c>
      <c r="J55" s="4" t="s">
        <v>135</v>
      </c>
      <c r="K55" s="4" t="s">
        <v>610</v>
      </c>
      <c r="L55" s="4">
        <v>982559981</v>
      </c>
      <c r="M55" s="4" t="s">
        <v>614</v>
      </c>
      <c r="N55" s="4"/>
      <c r="O55" s="4" t="s">
        <v>615</v>
      </c>
      <c r="P55" s="4"/>
      <c r="Q55" s="4"/>
      <c r="R55" s="4" t="s">
        <v>37</v>
      </c>
      <c r="S55" s="4" t="s">
        <v>616</v>
      </c>
      <c r="T55" s="4"/>
      <c r="U55" s="4"/>
      <c r="V55" s="4"/>
      <c r="W55" s="4"/>
      <c r="X55" s="4" t="s">
        <v>617</v>
      </c>
      <c r="Y55" s="4" t="s">
        <v>618</v>
      </c>
      <c r="Z55" s="6" t="str">
        <f>HYPERLINK("https://jotformz.com/form.php?formID=61755175322657&amp;sid=342923677222783266&amp;mode=edit","Edit Submission")</f>
        <v>Edit Submission</v>
      </c>
    </row>
    <row r="56" spans="1:26" ht="14.25" customHeight="1" x14ac:dyDescent="0.25">
      <c r="A56" s="7">
        <v>42549.325243055559</v>
      </c>
      <c r="B56" s="4" t="s">
        <v>619</v>
      </c>
      <c r="C56" s="4" t="s">
        <v>620</v>
      </c>
      <c r="D56" s="5">
        <v>41003</v>
      </c>
      <c r="E56" s="4" t="s">
        <v>621</v>
      </c>
      <c r="F56" s="4"/>
      <c r="G56" s="4" t="s">
        <v>622</v>
      </c>
      <c r="H56" s="4" t="s">
        <v>623</v>
      </c>
      <c r="I56" s="4" t="s">
        <v>624</v>
      </c>
      <c r="J56" s="4" t="s">
        <v>119</v>
      </c>
      <c r="K56" s="4" t="s">
        <v>625</v>
      </c>
      <c r="L56" s="4">
        <v>979733248</v>
      </c>
      <c r="M56" s="4" t="s">
        <v>626</v>
      </c>
      <c r="N56" s="4"/>
      <c r="O56" s="4" t="s">
        <v>627</v>
      </c>
      <c r="P56" s="4"/>
      <c r="Q56" s="4"/>
      <c r="R56" s="4" t="s">
        <v>37</v>
      </c>
      <c r="S56" s="4" t="s">
        <v>628</v>
      </c>
      <c r="T56" s="4"/>
      <c r="U56" s="4"/>
      <c r="V56" s="4"/>
      <c r="W56" s="4"/>
      <c r="X56" s="4" t="s">
        <v>629</v>
      </c>
      <c r="Y56" s="4" t="s">
        <v>630</v>
      </c>
      <c r="Z56" s="6" t="str">
        <f>HYPERLINK("https://jotformz.com/form.php?formID=61755175322657&amp;sid=342923700522680255&amp;mode=edit","Edit Submission")</f>
        <v>Edit Submission</v>
      </c>
    </row>
    <row r="57" spans="1:26" ht="14.25" customHeight="1" x14ac:dyDescent="0.25">
      <c r="A57" s="7">
        <v>42549.325370370367</v>
      </c>
      <c r="B57" s="4" t="s">
        <v>631</v>
      </c>
      <c r="C57" s="4" t="s">
        <v>632</v>
      </c>
      <c r="D57" s="5">
        <v>40948</v>
      </c>
      <c r="E57" s="4" t="s">
        <v>633</v>
      </c>
      <c r="F57" s="4" t="s">
        <v>29</v>
      </c>
      <c r="G57" s="4" t="s">
        <v>634</v>
      </c>
      <c r="H57" s="4" t="s">
        <v>463</v>
      </c>
      <c r="I57" s="4" t="s">
        <v>163</v>
      </c>
      <c r="J57" s="4" t="s">
        <v>635</v>
      </c>
      <c r="K57" s="4" t="s">
        <v>632</v>
      </c>
      <c r="L57" s="4" t="s">
        <v>636</v>
      </c>
      <c r="M57" s="4" t="s">
        <v>637</v>
      </c>
      <c r="N57" s="4"/>
      <c r="O57" s="4" t="s">
        <v>85</v>
      </c>
      <c r="P57" s="4"/>
      <c r="Q57" s="4"/>
      <c r="R57" s="4" t="s">
        <v>37</v>
      </c>
      <c r="S57" s="4" t="s">
        <v>638</v>
      </c>
      <c r="T57" s="4"/>
      <c r="U57" s="4"/>
      <c r="V57" s="4"/>
      <c r="W57" s="4"/>
      <c r="X57" s="4" t="s">
        <v>639</v>
      </c>
      <c r="Y57" s="4" t="s">
        <v>640</v>
      </c>
      <c r="Z57" s="6" t="str">
        <f>HYPERLINK("https://jotformz.com/form.php?formID=61755175322657&amp;sid=342923712691413961&amp;mode=edit","Edit Submission")</f>
        <v>Edit Submission</v>
      </c>
    </row>
    <row r="58" spans="1:26" ht="14.25" customHeight="1" x14ac:dyDescent="0.25">
      <c r="A58" s="7">
        <v>42549.32539351852</v>
      </c>
      <c r="B58" s="4" t="s">
        <v>641</v>
      </c>
      <c r="C58" s="4" t="s">
        <v>642</v>
      </c>
      <c r="D58" s="5">
        <v>41135</v>
      </c>
      <c r="E58" s="4" t="s">
        <v>643</v>
      </c>
      <c r="F58" s="4" t="s">
        <v>29</v>
      </c>
      <c r="G58" s="4" t="s">
        <v>644</v>
      </c>
      <c r="H58" s="4" t="s">
        <v>363</v>
      </c>
      <c r="I58" s="4" t="s">
        <v>645</v>
      </c>
      <c r="J58" s="4" t="s">
        <v>646</v>
      </c>
      <c r="K58" s="4" t="s">
        <v>642</v>
      </c>
      <c r="L58" s="4">
        <v>968785694</v>
      </c>
      <c r="M58" s="4" t="s">
        <v>647</v>
      </c>
      <c r="N58" s="4"/>
      <c r="O58" s="4" t="s">
        <v>36</v>
      </c>
      <c r="P58" s="4"/>
      <c r="Q58" s="4"/>
      <c r="R58" s="4" t="s">
        <v>37</v>
      </c>
      <c r="S58" s="4" t="s">
        <v>648</v>
      </c>
      <c r="T58" s="4"/>
      <c r="U58" s="4"/>
      <c r="V58" s="4"/>
      <c r="W58" s="4"/>
      <c r="X58" s="4" t="s">
        <v>649</v>
      </c>
      <c r="Y58" s="4" t="s">
        <v>650</v>
      </c>
      <c r="Z58" s="6" t="str">
        <f>HYPERLINK("https://jotformz.com/form.php?formID=61755175322657&amp;sid=342923713526672130&amp;mode=edit","Edit Submission")</f>
        <v>Edit Submission</v>
      </c>
    </row>
    <row r="59" spans="1:26" ht="14.25" customHeight="1" x14ac:dyDescent="0.25">
      <c r="A59" s="7">
        <v>42549.32571759259</v>
      </c>
      <c r="B59" s="4" t="s">
        <v>651</v>
      </c>
      <c r="C59" s="4" t="s">
        <v>114</v>
      </c>
      <c r="D59" s="5">
        <v>41089</v>
      </c>
      <c r="E59" s="4" t="s">
        <v>652</v>
      </c>
      <c r="F59" s="4" t="s">
        <v>29</v>
      </c>
      <c r="G59" s="4" t="s">
        <v>653</v>
      </c>
      <c r="H59" s="4" t="s">
        <v>538</v>
      </c>
      <c r="I59" s="4" t="s">
        <v>654</v>
      </c>
      <c r="J59" s="4" t="s">
        <v>655</v>
      </c>
      <c r="K59" s="4" t="s">
        <v>114</v>
      </c>
      <c r="L59" s="4">
        <v>995767955</v>
      </c>
      <c r="M59" s="4" t="s">
        <v>656</v>
      </c>
      <c r="N59" s="4"/>
      <c r="O59" s="4" t="s">
        <v>657</v>
      </c>
      <c r="P59" s="4"/>
      <c r="Q59" s="4"/>
      <c r="R59" s="4" t="s">
        <v>37</v>
      </c>
      <c r="S59" s="4" t="s">
        <v>658</v>
      </c>
      <c r="T59" s="4"/>
      <c r="U59" s="4"/>
      <c r="V59" s="4"/>
      <c r="W59" s="4"/>
      <c r="X59" s="4" t="s">
        <v>659</v>
      </c>
      <c r="Y59" s="4" t="s">
        <v>660</v>
      </c>
      <c r="Z59" s="6" t="str">
        <f>HYPERLINK("https://jotformz.com/form.php?formID=61755175322657&amp;sid=342923741051759665&amp;mode=edit","Edit Submission")</f>
        <v>Edit Submission</v>
      </c>
    </row>
    <row r="60" spans="1:26" ht="14.25" customHeight="1" x14ac:dyDescent="0.25">
      <c r="A60" s="7">
        <v>42549.325798611113</v>
      </c>
      <c r="B60" s="4" t="s">
        <v>661</v>
      </c>
      <c r="C60" s="4" t="s">
        <v>662</v>
      </c>
      <c r="D60" s="5">
        <v>41060</v>
      </c>
      <c r="E60" s="4" t="s">
        <v>663</v>
      </c>
      <c r="F60" s="4" t="s">
        <v>161</v>
      </c>
      <c r="G60" s="4"/>
      <c r="H60" s="4" t="s">
        <v>664</v>
      </c>
      <c r="I60" s="4" t="s">
        <v>665</v>
      </c>
      <c r="J60" s="4" t="s">
        <v>119</v>
      </c>
      <c r="K60" s="4" t="s">
        <v>666</v>
      </c>
      <c r="L60" s="4">
        <v>984186042</v>
      </c>
      <c r="M60" s="4" t="s">
        <v>667</v>
      </c>
      <c r="N60" s="4"/>
      <c r="O60" s="4" t="s">
        <v>36</v>
      </c>
      <c r="P60" s="4"/>
      <c r="Q60" s="4"/>
      <c r="R60" s="4" t="s">
        <v>37</v>
      </c>
      <c r="S60" s="4" t="s">
        <v>668</v>
      </c>
      <c r="T60" s="4"/>
      <c r="U60" s="4"/>
      <c r="V60" s="4"/>
      <c r="W60" s="4"/>
      <c r="X60" s="4" t="s">
        <v>669</v>
      </c>
      <c r="Y60" s="4" t="s">
        <v>670</v>
      </c>
      <c r="Z60" s="6" t="str">
        <f>HYPERLINK("https://jotformz.com/form.php?formID=61755175322657&amp;sid=342923749561430560&amp;mode=edit","Edit Submission")</f>
        <v>Edit Submission</v>
      </c>
    </row>
    <row r="61" spans="1:26" ht="14.25" customHeight="1" x14ac:dyDescent="0.25">
      <c r="A61" s="7">
        <v>42549.325856481482</v>
      </c>
      <c r="B61" s="4" t="s">
        <v>671</v>
      </c>
      <c r="C61" s="4" t="s">
        <v>672</v>
      </c>
      <c r="D61" s="5">
        <v>41207</v>
      </c>
      <c r="E61" s="4" t="s">
        <v>673</v>
      </c>
      <c r="F61" s="4" t="s">
        <v>29</v>
      </c>
      <c r="G61" s="4" t="s">
        <v>674</v>
      </c>
      <c r="H61" s="4" t="s">
        <v>675</v>
      </c>
      <c r="I61" s="4" t="s">
        <v>676</v>
      </c>
      <c r="J61" s="4" t="s">
        <v>677</v>
      </c>
      <c r="K61" s="4" t="s">
        <v>678</v>
      </c>
      <c r="L61" s="4">
        <v>989801554</v>
      </c>
      <c r="M61" s="4" t="s">
        <v>679</v>
      </c>
      <c r="N61" s="4"/>
      <c r="O61" s="4" t="s">
        <v>445</v>
      </c>
      <c r="P61" s="4"/>
      <c r="Q61" s="4"/>
      <c r="R61" s="4" t="s">
        <v>37</v>
      </c>
      <c r="S61" s="4" t="s">
        <v>680</v>
      </c>
      <c r="T61" s="4"/>
      <c r="U61" s="4"/>
      <c r="V61" s="4"/>
      <c r="W61" s="4"/>
      <c r="X61" s="4" t="s">
        <v>681</v>
      </c>
      <c r="Y61" s="4" t="s">
        <v>682</v>
      </c>
      <c r="Z61" s="6" t="str">
        <f>HYPERLINK("https://jotformz.com/form.php?formID=61755175322657&amp;sid=342923753921211800&amp;mode=edit","Edit Submission")</f>
        <v>Edit Submission</v>
      </c>
    </row>
    <row r="62" spans="1:26" ht="14.25" customHeight="1" x14ac:dyDescent="0.25">
      <c r="A62" s="7">
        <v>42549.326493055552</v>
      </c>
      <c r="B62" s="4" t="s">
        <v>683</v>
      </c>
      <c r="C62" s="4" t="s">
        <v>684</v>
      </c>
      <c r="D62" s="5">
        <v>41229</v>
      </c>
      <c r="E62" s="4" t="s">
        <v>685</v>
      </c>
      <c r="F62" s="4" t="s">
        <v>29</v>
      </c>
      <c r="G62" s="4" t="s">
        <v>686</v>
      </c>
      <c r="H62" s="4" t="s">
        <v>687</v>
      </c>
      <c r="I62" s="4" t="s">
        <v>654</v>
      </c>
      <c r="J62" s="4" t="s">
        <v>135</v>
      </c>
      <c r="K62" s="4" t="s">
        <v>684</v>
      </c>
      <c r="L62" s="4">
        <v>979810830</v>
      </c>
      <c r="M62" s="4" t="s">
        <v>688</v>
      </c>
      <c r="N62" s="4"/>
      <c r="O62" s="4" t="s">
        <v>212</v>
      </c>
      <c r="P62" s="4"/>
      <c r="Q62" s="4"/>
      <c r="R62" s="4" t="s">
        <v>37</v>
      </c>
      <c r="S62" s="4" t="s">
        <v>689</v>
      </c>
      <c r="T62" s="4"/>
      <c r="U62" s="4"/>
      <c r="V62" s="4"/>
      <c r="W62" s="4"/>
      <c r="X62" s="4" t="s">
        <v>690</v>
      </c>
      <c r="Y62" s="4" t="s">
        <v>691</v>
      </c>
      <c r="Z62" s="6" t="str">
        <f>HYPERLINK("https://jotformz.com/form.php?formID=61755175322657&amp;sid=342923808540970361&amp;mode=edit","Edit Submission")</f>
        <v>Edit Submission</v>
      </c>
    </row>
    <row r="63" spans="1:26" ht="14.25" customHeight="1" x14ac:dyDescent="0.25">
      <c r="A63" s="7">
        <v>42549.388194444437</v>
      </c>
      <c r="B63" s="4" t="s">
        <v>692</v>
      </c>
      <c r="C63" s="4" t="s">
        <v>693</v>
      </c>
      <c r="D63" s="5">
        <v>41044</v>
      </c>
      <c r="E63" s="4" t="s">
        <v>694</v>
      </c>
      <c r="F63" s="4" t="s">
        <v>29</v>
      </c>
      <c r="G63" s="4" t="s">
        <v>695</v>
      </c>
      <c r="H63" s="4" t="s">
        <v>208</v>
      </c>
      <c r="I63" s="4" t="s">
        <v>696</v>
      </c>
      <c r="J63" s="4" t="s">
        <v>697</v>
      </c>
      <c r="K63" s="4" t="s">
        <v>693</v>
      </c>
      <c r="L63" s="4">
        <v>999987473</v>
      </c>
      <c r="M63" s="4" t="s">
        <v>698</v>
      </c>
      <c r="N63" s="4"/>
      <c r="O63" s="4" t="s">
        <v>36</v>
      </c>
      <c r="P63" s="4"/>
      <c r="Q63" s="4"/>
      <c r="R63" s="4" t="s">
        <v>37</v>
      </c>
      <c r="S63" s="4" t="s">
        <v>699</v>
      </c>
      <c r="T63" s="4"/>
      <c r="U63" s="4"/>
      <c r="V63" s="4"/>
      <c r="W63" s="4"/>
      <c r="X63" s="4" t="s">
        <v>700</v>
      </c>
      <c r="Y63" s="4" t="s">
        <v>701</v>
      </c>
      <c r="Z63" s="6" t="str">
        <f>HYPERLINK("https://jotformz.com/form.php?formID=61755175322657&amp;sid=342929139402404385&amp;mode=edit","Edit Submission")</f>
        <v>Edit Submission</v>
      </c>
    </row>
    <row r="64" spans="1:26" ht="14.25" customHeight="1" x14ac:dyDescent="0.25">
      <c r="A64" s="7">
        <v>42549.388854166667</v>
      </c>
      <c r="B64" s="4" t="s">
        <v>702</v>
      </c>
      <c r="C64" s="4" t="s">
        <v>304</v>
      </c>
      <c r="D64" s="5">
        <v>40913</v>
      </c>
      <c r="E64" s="4" t="s">
        <v>703</v>
      </c>
      <c r="F64" s="4" t="s">
        <v>29</v>
      </c>
      <c r="G64" s="4" t="s">
        <v>558</v>
      </c>
      <c r="H64" s="4" t="s">
        <v>704</v>
      </c>
      <c r="I64" s="4" t="s">
        <v>705</v>
      </c>
      <c r="J64" s="4" t="s">
        <v>706</v>
      </c>
      <c r="K64" s="4" t="s">
        <v>304</v>
      </c>
      <c r="L64" s="4">
        <v>968484223</v>
      </c>
      <c r="M64" s="4" t="s">
        <v>707</v>
      </c>
      <c r="N64" s="4"/>
      <c r="O64" s="4" t="s">
        <v>36</v>
      </c>
      <c r="P64" s="4"/>
      <c r="Q64" s="4"/>
      <c r="R64" s="4" t="s">
        <v>37</v>
      </c>
      <c r="S64" s="4" t="s">
        <v>708</v>
      </c>
      <c r="T64" s="4"/>
      <c r="U64" s="4"/>
      <c r="V64" s="4"/>
      <c r="W64" s="4"/>
      <c r="X64" s="4" t="s">
        <v>709</v>
      </c>
      <c r="Y64" s="4" t="s">
        <v>710</v>
      </c>
      <c r="Z64" s="6" t="str">
        <f>HYPERLINK("https://jotformz.com/form.php?formID=61755175322657&amp;sid=342929196965862281&amp;mode=edit","Edit Submission")</f>
        <v>Edit Submission</v>
      </c>
    </row>
    <row r="65" spans="1:26" ht="14.25" customHeight="1" x14ac:dyDescent="0.25">
      <c r="A65" s="7">
        <v>42549.389050925929</v>
      </c>
      <c r="B65" s="4" t="s">
        <v>47</v>
      </c>
      <c r="C65" s="4" t="s">
        <v>711</v>
      </c>
      <c r="D65" s="5">
        <v>40990</v>
      </c>
      <c r="E65" s="4" t="s">
        <v>712</v>
      </c>
      <c r="F65" s="4" t="s">
        <v>29</v>
      </c>
      <c r="G65" s="4" t="s">
        <v>713</v>
      </c>
      <c r="H65" s="4" t="s">
        <v>714</v>
      </c>
      <c r="I65" s="4" t="s">
        <v>174</v>
      </c>
      <c r="J65" s="4" t="s">
        <v>319</v>
      </c>
      <c r="K65" s="4" t="s">
        <v>711</v>
      </c>
      <c r="L65" s="4">
        <v>990867521</v>
      </c>
      <c r="M65" s="4" t="s">
        <v>715</v>
      </c>
      <c r="N65" s="4"/>
      <c r="O65" s="4" t="s">
        <v>36</v>
      </c>
      <c r="P65" s="4"/>
      <c r="Q65" s="4"/>
      <c r="R65" s="4" t="s">
        <v>37</v>
      </c>
      <c r="S65" s="4" t="s">
        <v>716</v>
      </c>
      <c r="T65" s="4"/>
      <c r="U65" s="4"/>
      <c r="V65" s="4"/>
      <c r="W65" s="4"/>
      <c r="X65" s="4" t="s">
        <v>717</v>
      </c>
      <c r="Y65" s="4" t="s">
        <v>718</v>
      </c>
      <c r="Z65" s="6" t="str">
        <f>HYPERLINK("https://jotformz.com/form.php?formID=61755175322657&amp;sid=342929214561849286&amp;mode=edit","Edit Submission")</f>
        <v>Edit Submission</v>
      </c>
    </row>
    <row r="66" spans="1:26" ht="14.25" customHeight="1" x14ac:dyDescent="0.25">
      <c r="A66" s="7">
        <v>42549.389409722222</v>
      </c>
      <c r="B66" s="4" t="s">
        <v>719</v>
      </c>
      <c r="C66" s="4" t="s">
        <v>174</v>
      </c>
      <c r="D66" s="5">
        <v>41277</v>
      </c>
      <c r="E66" s="4" t="s">
        <v>720</v>
      </c>
      <c r="F66" s="4" t="s">
        <v>29</v>
      </c>
      <c r="G66" s="4" t="s">
        <v>721</v>
      </c>
      <c r="H66" s="4" t="s">
        <v>722</v>
      </c>
      <c r="I66" s="4" t="s">
        <v>723</v>
      </c>
      <c r="J66" s="4" t="s">
        <v>518</v>
      </c>
      <c r="K66" s="4" t="s">
        <v>174</v>
      </c>
      <c r="L66" s="4">
        <v>999599545</v>
      </c>
      <c r="M66" s="4" t="s">
        <v>724</v>
      </c>
      <c r="N66" s="4"/>
      <c r="O66" s="4" t="s">
        <v>725</v>
      </c>
      <c r="P66" s="4"/>
      <c r="Q66" s="4"/>
      <c r="R66" s="4" t="s">
        <v>37</v>
      </c>
      <c r="S66" s="4" t="s">
        <v>726</v>
      </c>
      <c r="T66" s="4"/>
      <c r="U66" s="4"/>
      <c r="V66" s="4"/>
      <c r="W66" s="4"/>
      <c r="X66" s="4" t="s">
        <v>727</v>
      </c>
      <c r="Y66" s="4" t="s">
        <v>728</v>
      </c>
      <c r="Z66" s="6" t="str">
        <f>HYPERLINK("https://jotformz.com/form.php?formID=61755175322657&amp;sid=342929244923781929&amp;mode=edit","Edit Submission")</f>
        <v>Edit Submission</v>
      </c>
    </row>
    <row r="67" spans="1:26" ht="14.25" customHeight="1" x14ac:dyDescent="0.25">
      <c r="A67" s="7">
        <v>42549.389421296299</v>
      </c>
      <c r="B67" s="4" t="s">
        <v>313</v>
      </c>
      <c r="C67" s="4" t="s">
        <v>729</v>
      </c>
      <c r="D67" s="5">
        <v>41136</v>
      </c>
      <c r="E67" s="4" t="s">
        <v>730</v>
      </c>
      <c r="F67" s="4" t="s">
        <v>161</v>
      </c>
      <c r="G67" s="4"/>
      <c r="H67" s="4" t="s">
        <v>731</v>
      </c>
      <c r="I67" s="4" t="s">
        <v>732</v>
      </c>
      <c r="J67" s="4" t="s">
        <v>733</v>
      </c>
      <c r="K67" s="4" t="s">
        <v>734</v>
      </c>
      <c r="L67" s="4">
        <v>996914814</v>
      </c>
      <c r="M67" s="4" t="s">
        <v>735</v>
      </c>
      <c r="N67" s="4"/>
      <c r="O67" s="4" t="s">
        <v>97</v>
      </c>
      <c r="P67" s="4"/>
      <c r="Q67" s="4"/>
      <c r="R67" s="4" t="s">
        <v>37</v>
      </c>
      <c r="S67" s="4" t="s">
        <v>736</v>
      </c>
      <c r="T67" s="4"/>
      <c r="U67" s="4"/>
      <c r="V67" s="4"/>
      <c r="W67" s="4"/>
      <c r="X67" s="4" t="s">
        <v>737</v>
      </c>
      <c r="Y67" s="4" t="s">
        <v>738</v>
      </c>
      <c r="Z67" s="6" t="str">
        <f>HYPERLINK("https://jotformz.com/form.php?formID=61755175322657&amp;sid=342929246941323864&amp;mode=edit","Edit Submission")</f>
        <v>Edit Submission</v>
      </c>
    </row>
    <row r="68" spans="1:26" ht="14.25" customHeight="1" x14ac:dyDescent="0.25">
      <c r="A68" s="7">
        <v>42549.389432870368</v>
      </c>
      <c r="B68" s="4" t="s">
        <v>739</v>
      </c>
      <c r="C68" s="4" t="s">
        <v>740</v>
      </c>
      <c r="D68" s="5">
        <v>40975</v>
      </c>
      <c r="E68" s="4" t="s">
        <v>741</v>
      </c>
      <c r="F68" s="4" t="s">
        <v>29</v>
      </c>
      <c r="G68" s="4" t="s">
        <v>742</v>
      </c>
      <c r="H68" s="4" t="s">
        <v>56</v>
      </c>
      <c r="I68" s="4" t="s">
        <v>743</v>
      </c>
      <c r="J68" s="4" t="s">
        <v>733</v>
      </c>
      <c r="K68" s="4" t="s">
        <v>744</v>
      </c>
      <c r="L68" s="4">
        <v>998384237</v>
      </c>
      <c r="M68" s="4" t="s">
        <v>745</v>
      </c>
      <c r="N68" s="4"/>
      <c r="O68" s="4" t="s">
        <v>36</v>
      </c>
      <c r="P68" s="4"/>
      <c r="Q68" s="4"/>
      <c r="R68" s="4" t="s">
        <v>37</v>
      </c>
      <c r="S68" s="4" t="s">
        <v>746</v>
      </c>
      <c r="T68" s="4"/>
      <c r="U68" s="4"/>
      <c r="V68" s="4"/>
      <c r="W68" s="4"/>
      <c r="X68" s="4" t="s">
        <v>747</v>
      </c>
      <c r="Y68" s="4" t="s">
        <v>748</v>
      </c>
      <c r="Z68" s="6" t="str">
        <f>HYPERLINK("https://jotformz.com/form.php?formID=61755175322657&amp;sid=342929246232123424&amp;mode=edit","Edit Submission")</f>
        <v>Edit Submission</v>
      </c>
    </row>
    <row r="69" spans="1:26" ht="14.25" customHeight="1" x14ac:dyDescent="0.25">
      <c r="A69" s="7">
        <v>42549.389594907407</v>
      </c>
      <c r="B69" s="4" t="s">
        <v>45</v>
      </c>
      <c r="C69" s="4" t="s">
        <v>749</v>
      </c>
      <c r="D69" s="5">
        <v>41115</v>
      </c>
      <c r="E69" s="4" t="s">
        <v>750</v>
      </c>
      <c r="F69" s="4" t="s">
        <v>161</v>
      </c>
      <c r="G69" s="4"/>
      <c r="H69" s="4" t="s">
        <v>751</v>
      </c>
      <c r="I69" s="4" t="s">
        <v>364</v>
      </c>
      <c r="J69" s="4" t="s">
        <v>752</v>
      </c>
      <c r="K69" s="4" t="s">
        <v>749</v>
      </c>
      <c r="L69" s="4">
        <v>982124971</v>
      </c>
      <c r="M69" s="4" t="s">
        <v>753</v>
      </c>
      <c r="N69" s="4"/>
      <c r="O69" s="4" t="s">
        <v>36</v>
      </c>
      <c r="P69" s="4"/>
      <c r="Q69" s="4"/>
      <c r="R69" s="4" t="s">
        <v>37</v>
      </c>
      <c r="S69" s="4" t="s">
        <v>754</v>
      </c>
      <c r="T69" s="4"/>
      <c r="U69" s="4"/>
      <c r="V69" s="4"/>
      <c r="W69" s="4"/>
      <c r="X69" s="4" t="s">
        <v>755</v>
      </c>
      <c r="Y69" s="4" t="s">
        <v>756</v>
      </c>
      <c r="Z69" s="6" t="str">
        <f>HYPERLINK("https://jotformz.com/form.php?formID=61755175322657&amp;sid=342929260512267517&amp;mode=edit","Edit Submission")</f>
        <v>Edit Submission</v>
      </c>
    </row>
    <row r="70" spans="1:26" ht="14.25" customHeight="1" x14ac:dyDescent="0.25">
      <c r="A70" s="7">
        <v>42549.389652777783</v>
      </c>
      <c r="B70" s="4" t="s">
        <v>757</v>
      </c>
      <c r="C70" s="4" t="s">
        <v>758</v>
      </c>
      <c r="D70" s="5">
        <v>41179</v>
      </c>
      <c r="E70" s="4" t="s">
        <v>759</v>
      </c>
      <c r="F70" s="4" t="s">
        <v>29</v>
      </c>
      <c r="G70" s="4" t="s">
        <v>760</v>
      </c>
      <c r="H70" s="4" t="s">
        <v>761</v>
      </c>
      <c r="I70" s="4" t="s">
        <v>654</v>
      </c>
      <c r="J70" s="4" t="s">
        <v>762</v>
      </c>
      <c r="K70" s="4" t="s">
        <v>758</v>
      </c>
      <c r="L70" s="4">
        <v>979963285</v>
      </c>
      <c r="M70" s="4" t="s">
        <v>763</v>
      </c>
      <c r="N70" s="4"/>
      <c r="O70" s="4" t="s">
        <v>36</v>
      </c>
      <c r="P70" s="4"/>
      <c r="Q70" s="4"/>
      <c r="R70" s="4" t="s">
        <v>37</v>
      </c>
      <c r="S70" s="4" t="s">
        <v>764</v>
      </c>
      <c r="T70" s="4"/>
      <c r="U70" s="4"/>
      <c r="V70" s="4"/>
      <c r="W70" s="4"/>
      <c r="X70" s="4" t="s">
        <v>765</v>
      </c>
      <c r="Y70" s="4" t="s">
        <v>766</v>
      </c>
      <c r="Z70" s="6" t="str">
        <f>HYPERLINK("https://jotformz.com/form.php?formID=61755175322657&amp;sid=342929266011987169&amp;mode=edit","Edit Submission")</f>
        <v>Edit Submission</v>
      </c>
    </row>
    <row r="71" spans="1:26" ht="14.25" customHeight="1" x14ac:dyDescent="0.25">
      <c r="A71" s="7">
        <v>42549.389675925922</v>
      </c>
      <c r="B71" s="4" t="s">
        <v>767</v>
      </c>
      <c r="C71" s="4" t="s">
        <v>768</v>
      </c>
      <c r="D71" s="5">
        <v>41120</v>
      </c>
      <c r="E71" s="4" t="s">
        <v>769</v>
      </c>
      <c r="F71" s="4" t="s">
        <v>29</v>
      </c>
      <c r="G71" s="4" t="s">
        <v>770</v>
      </c>
      <c r="H71" s="4" t="s">
        <v>771</v>
      </c>
      <c r="I71" s="4" t="s">
        <v>772</v>
      </c>
      <c r="J71" s="4" t="s">
        <v>388</v>
      </c>
      <c r="K71" s="4" t="s">
        <v>768</v>
      </c>
      <c r="L71" s="4">
        <v>957244404</v>
      </c>
      <c r="M71" s="4" t="s">
        <v>773</v>
      </c>
      <c r="N71" s="4"/>
      <c r="O71" s="4" t="s">
        <v>36</v>
      </c>
      <c r="P71" s="4"/>
      <c r="Q71" s="4"/>
      <c r="R71" s="4" t="s">
        <v>37</v>
      </c>
      <c r="S71" s="4" t="s">
        <v>774</v>
      </c>
      <c r="T71" s="4"/>
      <c r="U71" s="4"/>
      <c r="V71" s="4"/>
      <c r="W71" s="4"/>
      <c r="X71" s="4" t="s">
        <v>775</v>
      </c>
      <c r="Y71" s="4" t="s">
        <v>776</v>
      </c>
      <c r="Z71" s="6" t="str">
        <f>HYPERLINK("https://jotformz.com/form.php?formID=61755175322657&amp;sid=342929268602517047&amp;mode=edit","Edit Submission")</f>
        <v>Edit Submission</v>
      </c>
    </row>
    <row r="72" spans="1:26" ht="14.25" customHeight="1" x14ac:dyDescent="0.25">
      <c r="A72" s="7">
        <v>42549.389849537038</v>
      </c>
      <c r="B72" s="4" t="s">
        <v>777</v>
      </c>
      <c r="C72" s="4" t="s">
        <v>778</v>
      </c>
      <c r="D72" s="5">
        <v>41233</v>
      </c>
      <c r="E72" s="4" t="s">
        <v>779</v>
      </c>
      <c r="F72" s="4" t="s">
        <v>29</v>
      </c>
      <c r="G72" s="4" t="s">
        <v>780</v>
      </c>
      <c r="H72" s="4" t="s">
        <v>702</v>
      </c>
      <c r="I72" s="4" t="s">
        <v>199</v>
      </c>
      <c r="J72" s="4" t="s">
        <v>781</v>
      </c>
      <c r="K72" s="4" t="s">
        <v>782</v>
      </c>
      <c r="L72" s="4" t="s">
        <v>783</v>
      </c>
      <c r="M72" s="4" t="s">
        <v>784</v>
      </c>
      <c r="N72" s="4"/>
      <c r="O72" s="4" t="s">
        <v>490</v>
      </c>
      <c r="P72" s="4"/>
      <c r="Q72" s="4"/>
      <c r="R72" s="4" t="s">
        <v>37</v>
      </c>
      <c r="S72" s="4" t="s">
        <v>785</v>
      </c>
      <c r="T72" s="4"/>
      <c r="U72" s="4"/>
      <c r="V72" s="4"/>
      <c r="W72" s="4"/>
      <c r="X72" s="4" t="s">
        <v>786</v>
      </c>
      <c r="Y72" s="4" t="s">
        <v>787</v>
      </c>
      <c r="Z72" s="6" t="str">
        <f>HYPERLINK("https://jotformz.com/form.php?formID=61755175322657&amp;sid=342929282371600885&amp;mode=edit","Edit Submission")</f>
        <v>Edit Submission</v>
      </c>
    </row>
    <row r="73" spans="1:26" ht="14.25" customHeight="1" x14ac:dyDescent="0.25">
      <c r="A73" s="7">
        <v>42549.389907407407</v>
      </c>
      <c r="B73" s="4" t="s">
        <v>788</v>
      </c>
      <c r="C73" s="4" t="s">
        <v>789</v>
      </c>
      <c r="D73" s="5">
        <v>40769</v>
      </c>
      <c r="E73" s="4" t="s">
        <v>790</v>
      </c>
      <c r="F73" s="4" t="s">
        <v>29</v>
      </c>
      <c r="G73" s="4" t="s">
        <v>791</v>
      </c>
      <c r="H73" s="4" t="s">
        <v>792</v>
      </c>
      <c r="I73" s="4" t="s">
        <v>793</v>
      </c>
      <c r="J73" s="4" t="s">
        <v>794</v>
      </c>
      <c r="K73" s="4" t="s">
        <v>789</v>
      </c>
      <c r="L73" s="4">
        <v>994694713</v>
      </c>
      <c r="M73" s="4" t="s">
        <v>795</v>
      </c>
      <c r="N73" s="4"/>
      <c r="O73" s="4" t="s">
        <v>321</v>
      </c>
      <c r="P73" s="4"/>
      <c r="Q73" s="4"/>
      <c r="R73" s="4" t="s">
        <v>37</v>
      </c>
      <c r="S73" s="4" t="s">
        <v>796</v>
      </c>
      <c r="T73" s="4"/>
      <c r="U73" s="4"/>
      <c r="V73" s="4"/>
      <c r="W73" s="4"/>
      <c r="X73" s="4" t="s">
        <v>797</v>
      </c>
      <c r="Y73" s="4" t="s">
        <v>798</v>
      </c>
      <c r="Z73" s="6" t="str">
        <f>HYPERLINK("https://jotformz.com/form.php?formID=61755175322657&amp;sid=342929288496652634&amp;mode=edit","Edit Submission")</f>
        <v>Edit Submission</v>
      </c>
    </row>
    <row r="74" spans="1:26" ht="14.25" customHeight="1" x14ac:dyDescent="0.25">
      <c r="A74" s="7">
        <v>42549.390196759261</v>
      </c>
      <c r="B74" s="4" t="s">
        <v>799</v>
      </c>
      <c r="C74" s="4" t="s">
        <v>800</v>
      </c>
      <c r="D74" s="5">
        <v>41245</v>
      </c>
      <c r="E74" s="4" t="s">
        <v>801</v>
      </c>
      <c r="F74" s="4" t="s">
        <v>29</v>
      </c>
      <c r="G74" s="4" t="s">
        <v>802</v>
      </c>
      <c r="H74" s="4" t="s">
        <v>803</v>
      </c>
      <c r="I74" s="4" t="s">
        <v>804</v>
      </c>
      <c r="J74" s="4" t="s">
        <v>805</v>
      </c>
      <c r="K74" s="4" t="s">
        <v>800</v>
      </c>
      <c r="L74" s="4">
        <v>966791247</v>
      </c>
      <c r="M74" s="4" t="s">
        <v>806</v>
      </c>
      <c r="N74" s="4"/>
      <c r="O74" s="4" t="s">
        <v>97</v>
      </c>
      <c r="P74" s="4"/>
      <c r="Q74" s="4"/>
      <c r="R74" s="4" t="s">
        <v>37</v>
      </c>
      <c r="S74" s="4" t="s">
        <v>807</v>
      </c>
      <c r="T74" s="4"/>
      <c r="U74" s="4"/>
      <c r="V74" s="4"/>
      <c r="W74" s="4"/>
      <c r="X74" s="4" t="s">
        <v>808</v>
      </c>
      <c r="Y74" s="4" t="s">
        <v>809</v>
      </c>
      <c r="Z74" s="6" t="str">
        <f>HYPERLINK("https://jotformz.com/form.php?formID=61755175322657&amp;sid=342929312061453418&amp;mode=edit","Edit Submission")</f>
        <v>Edit Submission</v>
      </c>
    </row>
    <row r="75" spans="1:26" ht="14.25" customHeight="1" x14ac:dyDescent="0.25">
      <c r="A75" s="7">
        <v>42549.390300925923</v>
      </c>
      <c r="B75" s="4" t="s">
        <v>810</v>
      </c>
      <c r="C75" s="4" t="s">
        <v>811</v>
      </c>
      <c r="D75" s="5">
        <v>41179</v>
      </c>
      <c r="E75" s="4" t="s">
        <v>812</v>
      </c>
      <c r="F75" s="4" t="s">
        <v>29</v>
      </c>
      <c r="G75" s="4" t="s">
        <v>813</v>
      </c>
      <c r="H75" s="4" t="s">
        <v>814</v>
      </c>
      <c r="I75" s="4" t="s">
        <v>768</v>
      </c>
      <c r="J75" s="4" t="s">
        <v>815</v>
      </c>
      <c r="K75" s="4" t="s">
        <v>811</v>
      </c>
      <c r="L75" s="4">
        <v>991342190</v>
      </c>
      <c r="M75" s="4" t="s">
        <v>816</v>
      </c>
      <c r="N75" s="4"/>
      <c r="O75" s="4" t="s">
        <v>154</v>
      </c>
      <c r="P75" s="4"/>
      <c r="Q75" s="4"/>
      <c r="R75" s="4" t="s">
        <v>37</v>
      </c>
      <c r="S75" s="4" t="s">
        <v>817</v>
      </c>
      <c r="T75" s="4"/>
      <c r="U75" s="4"/>
      <c r="V75" s="4"/>
      <c r="W75" s="4"/>
      <c r="X75" s="4" t="s">
        <v>818</v>
      </c>
      <c r="Y75" s="4" t="s">
        <v>819</v>
      </c>
      <c r="Z75" s="6" t="str">
        <f>HYPERLINK("https://jotformz.com/form.php?formID=61755175322657&amp;sid=342929321479436267&amp;mode=edit","Edit Submission")</f>
        <v>Edit Submission</v>
      </c>
    </row>
    <row r="76" spans="1:26" ht="14.25" customHeight="1" x14ac:dyDescent="0.25">
      <c r="A76" s="7">
        <v>42549.390405092592</v>
      </c>
      <c r="B76" s="4" t="s">
        <v>820</v>
      </c>
      <c r="C76" s="4" t="s">
        <v>821</v>
      </c>
      <c r="D76" s="5">
        <v>41048</v>
      </c>
      <c r="E76" s="4" t="s">
        <v>822</v>
      </c>
      <c r="F76" s="4" t="s">
        <v>29</v>
      </c>
      <c r="G76" s="4" t="s">
        <v>823</v>
      </c>
      <c r="H76" s="4" t="s">
        <v>559</v>
      </c>
      <c r="I76" s="4" t="s">
        <v>824</v>
      </c>
      <c r="J76" s="4" t="s">
        <v>825</v>
      </c>
      <c r="K76" s="4" t="s">
        <v>821</v>
      </c>
      <c r="L76" s="4" t="s">
        <v>826</v>
      </c>
      <c r="M76" s="4" t="s">
        <v>827</v>
      </c>
      <c r="N76" s="4"/>
      <c r="O76" s="4" t="s">
        <v>355</v>
      </c>
      <c r="P76" s="4"/>
      <c r="Q76" s="4"/>
      <c r="R76" s="4" t="s">
        <v>37</v>
      </c>
      <c r="S76" s="4" t="s">
        <v>828</v>
      </c>
      <c r="T76" s="4"/>
      <c r="U76" s="4"/>
      <c r="V76" s="4"/>
      <c r="W76" s="4"/>
      <c r="X76" s="4" t="s">
        <v>829</v>
      </c>
      <c r="Y76" s="4" t="s">
        <v>830</v>
      </c>
      <c r="Z76" s="6" t="str">
        <f>HYPERLINK("https://jotformz.com/form.php?formID=61755175322657&amp;sid=342929330181815320&amp;mode=edit","Edit Submission")</f>
        <v>Edit Submission</v>
      </c>
    </row>
    <row r="77" spans="1:26" ht="14.25" customHeight="1" x14ac:dyDescent="0.25">
      <c r="A77" s="7">
        <v>42549.390428240738</v>
      </c>
      <c r="B77" s="4" t="s">
        <v>831</v>
      </c>
      <c r="C77" s="4" t="s">
        <v>832</v>
      </c>
      <c r="D77" s="5">
        <v>41459</v>
      </c>
      <c r="E77" s="4" t="s">
        <v>833</v>
      </c>
      <c r="F77" s="4" t="s">
        <v>29</v>
      </c>
      <c r="G77" s="4" t="s">
        <v>834</v>
      </c>
      <c r="H77" s="4" t="s">
        <v>835</v>
      </c>
      <c r="I77" s="4" t="s">
        <v>304</v>
      </c>
      <c r="J77" s="4" t="s">
        <v>836</v>
      </c>
      <c r="K77" s="4" t="s">
        <v>832</v>
      </c>
      <c r="L77" s="4">
        <v>998156541</v>
      </c>
      <c r="M77" s="4" t="s">
        <v>837</v>
      </c>
      <c r="N77" s="4"/>
      <c r="O77" s="4" t="s">
        <v>355</v>
      </c>
      <c r="P77" s="4"/>
      <c r="Q77" s="4"/>
      <c r="R77" s="4" t="s">
        <v>37</v>
      </c>
      <c r="S77" s="4" t="s">
        <v>838</v>
      </c>
      <c r="T77" s="4"/>
      <c r="U77" s="4"/>
      <c r="V77" s="4"/>
      <c r="W77" s="4"/>
      <c r="X77" s="4" t="s">
        <v>839</v>
      </c>
      <c r="Y77" s="4" t="s">
        <v>840</v>
      </c>
      <c r="Z77" s="6" t="str">
        <f>HYPERLINK("https://jotformz.com/form.php?formID=61755175322657&amp;sid=342929333601827350&amp;mode=edit","Edit Submission")</f>
        <v>Edit Submission</v>
      </c>
    </row>
    <row r="78" spans="1:26" ht="14.25" customHeight="1" x14ac:dyDescent="0.25">
      <c r="A78" s="7">
        <v>42549.390752314823</v>
      </c>
      <c r="B78" s="4" t="s">
        <v>841</v>
      </c>
      <c r="C78" s="4" t="s">
        <v>842</v>
      </c>
      <c r="D78" s="5">
        <v>41282</v>
      </c>
      <c r="E78" s="4" t="s">
        <v>843</v>
      </c>
      <c r="F78" s="4" t="s">
        <v>161</v>
      </c>
      <c r="G78" s="4"/>
      <c r="H78" s="4" t="s">
        <v>844</v>
      </c>
      <c r="I78" s="4" t="s">
        <v>845</v>
      </c>
      <c r="J78" s="4" t="s">
        <v>733</v>
      </c>
      <c r="K78" s="4" t="s">
        <v>842</v>
      </c>
      <c r="L78" s="4">
        <v>979940871</v>
      </c>
      <c r="M78" s="4" t="s">
        <v>846</v>
      </c>
      <c r="N78" s="4"/>
      <c r="O78" s="4" t="s">
        <v>257</v>
      </c>
      <c r="P78" s="4"/>
      <c r="Q78" s="4"/>
      <c r="R78" s="4" t="s">
        <v>37</v>
      </c>
      <c r="S78" s="4" t="s">
        <v>847</v>
      </c>
      <c r="T78" s="4"/>
      <c r="U78" s="4"/>
      <c r="V78" s="4"/>
      <c r="W78" s="4"/>
      <c r="X78" s="4" t="s">
        <v>848</v>
      </c>
      <c r="Y78" s="4" t="s">
        <v>849</v>
      </c>
      <c r="Z78" s="6" t="str">
        <f>HYPERLINK("https://jotformz.com/form.php?formID=61755175322657&amp;sid=342929361451887495&amp;mode=edit","Edit Submission")</f>
        <v>Edit Submission</v>
      </c>
    </row>
    <row r="79" spans="1:26" ht="14.25" customHeight="1" x14ac:dyDescent="0.25">
      <c r="A79" s="7">
        <v>42549.390787037039</v>
      </c>
      <c r="B79" s="4" t="s">
        <v>850</v>
      </c>
      <c r="C79" s="4" t="s">
        <v>851</v>
      </c>
      <c r="D79" s="5">
        <v>41349</v>
      </c>
      <c r="E79" s="4" t="s">
        <v>852</v>
      </c>
      <c r="F79" s="4" t="s">
        <v>29</v>
      </c>
      <c r="G79" s="4" t="s">
        <v>853</v>
      </c>
      <c r="H79" s="4" t="s">
        <v>854</v>
      </c>
      <c r="I79" s="4" t="s">
        <v>855</v>
      </c>
      <c r="J79" s="4" t="s">
        <v>856</v>
      </c>
      <c r="K79" s="4" t="s">
        <v>851</v>
      </c>
      <c r="L79" s="4">
        <v>998370043</v>
      </c>
      <c r="M79" s="4" t="s">
        <v>857</v>
      </c>
      <c r="N79" s="4"/>
      <c r="O79" s="4" t="s">
        <v>97</v>
      </c>
      <c r="P79" s="4"/>
      <c r="Q79" s="4"/>
      <c r="R79" s="4" t="s">
        <v>37</v>
      </c>
      <c r="S79" s="4" t="s">
        <v>858</v>
      </c>
      <c r="T79" s="4"/>
      <c r="U79" s="4"/>
      <c r="V79" s="4"/>
      <c r="W79" s="4"/>
      <c r="X79" s="4" t="s">
        <v>859</v>
      </c>
      <c r="Y79" s="4" t="s">
        <v>860</v>
      </c>
      <c r="Z79" s="6" t="str">
        <f>HYPERLINK("https://jotformz.com/form.php?formID=61755175322657&amp;sid=342929363523472502&amp;mode=edit","Edit Submission")</f>
        <v>Edit Submission</v>
      </c>
    </row>
    <row r="80" spans="1:26" ht="14.25" customHeight="1" x14ac:dyDescent="0.25">
      <c r="A80" s="7">
        <v>42549.390983796293</v>
      </c>
      <c r="B80" s="4" t="s">
        <v>861</v>
      </c>
      <c r="C80" s="4" t="s">
        <v>862</v>
      </c>
      <c r="D80" s="5">
        <v>41026</v>
      </c>
      <c r="E80" s="4" t="s">
        <v>863</v>
      </c>
      <c r="F80" s="4" t="s">
        <v>161</v>
      </c>
      <c r="G80" s="4" t="s">
        <v>864</v>
      </c>
      <c r="H80" s="4" t="s">
        <v>865</v>
      </c>
      <c r="I80" s="4" t="s">
        <v>866</v>
      </c>
      <c r="J80" s="4" t="s">
        <v>867</v>
      </c>
      <c r="K80" s="4" t="s">
        <v>868</v>
      </c>
      <c r="L80" s="4">
        <v>996149596</v>
      </c>
      <c r="M80" s="4" t="s">
        <v>869</v>
      </c>
      <c r="N80" s="4"/>
      <c r="O80" s="4" t="s">
        <v>321</v>
      </c>
      <c r="P80" s="4"/>
      <c r="Q80" s="4"/>
      <c r="R80" s="4" t="s">
        <v>37</v>
      </c>
      <c r="S80" s="4" t="s">
        <v>870</v>
      </c>
      <c r="T80" s="4"/>
      <c r="U80" s="4"/>
      <c r="V80" s="4"/>
      <c r="W80" s="4"/>
      <c r="X80" s="4" t="s">
        <v>871</v>
      </c>
      <c r="Y80" s="4" t="s">
        <v>872</v>
      </c>
      <c r="Z80" s="6" t="str">
        <f>HYPERLINK("https://jotformz.com/form.php?formID=61755175322657&amp;sid=342929381516368738&amp;mode=edit","Edit Submission")</f>
        <v>Edit Submission</v>
      </c>
    </row>
    <row r="81" spans="1:26" ht="14.25" customHeight="1" x14ac:dyDescent="0.25">
      <c r="A81" s="7">
        <v>42549.391087962962</v>
      </c>
      <c r="B81" s="4" t="s">
        <v>873</v>
      </c>
      <c r="C81" s="4" t="s">
        <v>874</v>
      </c>
      <c r="D81" s="5">
        <v>41419</v>
      </c>
      <c r="E81" s="4" t="s">
        <v>875</v>
      </c>
      <c r="F81" s="4" t="s">
        <v>29</v>
      </c>
      <c r="G81" s="4" t="s">
        <v>876</v>
      </c>
      <c r="H81" s="4" t="s">
        <v>877</v>
      </c>
      <c r="I81" s="4" t="s">
        <v>878</v>
      </c>
      <c r="J81" s="4" t="s">
        <v>879</v>
      </c>
      <c r="K81" s="4" t="s">
        <v>880</v>
      </c>
      <c r="L81" s="4">
        <v>950040479</v>
      </c>
      <c r="M81" s="4" t="s">
        <v>881</v>
      </c>
      <c r="N81" s="4"/>
      <c r="O81" s="4" t="s">
        <v>85</v>
      </c>
      <c r="P81" s="4"/>
      <c r="Q81" s="4"/>
      <c r="R81" s="4" t="s">
        <v>37</v>
      </c>
      <c r="S81" s="4" t="s">
        <v>882</v>
      </c>
      <c r="T81" s="4"/>
      <c r="U81" s="4"/>
      <c r="V81" s="4"/>
      <c r="W81" s="4"/>
      <c r="X81" s="4" t="s">
        <v>883</v>
      </c>
      <c r="Y81" s="4" t="s">
        <v>884</v>
      </c>
      <c r="Z81" s="6" t="str">
        <f>HYPERLINK("https://jotformz.com/form.php?formID=61755175322657&amp;sid=342929390351429770&amp;mode=edit","Edit Submission")</f>
        <v>Edit Submission</v>
      </c>
    </row>
    <row r="82" spans="1:26" ht="14.25" customHeight="1" x14ac:dyDescent="0.25">
      <c r="A82" s="7">
        <v>42549.391203703701</v>
      </c>
      <c r="B82" s="4" t="s">
        <v>885</v>
      </c>
      <c r="C82" s="4" t="s">
        <v>886</v>
      </c>
      <c r="D82" s="5">
        <v>42544</v>
      </c>
      <c r="E82" s="4" t="s">
        <v>887</v>
      </c>
      <c r="F82" s="4" t="s">
        <v>29</v>
      </c>
      <c r="G82" s="4" t="s">
        <v>888</v>
      </c>
      <c r="H82" s="4" t="s">
        <v>889</v>
      </c>
      <c r="I82" s="4" t="s">
        <v>890</v>
      </c>
      <c r="J82" s="4" t="s">
        <v>891</v>
      </c>
      <c r="K82" s="4" t="s">
        <v>886</v>
      </c>
      <c r="L82" s="4" t="s">
        <v>892</v>
      </c>
      <c r="M82" s="4" t="s">
        <v>893</v>
      </c>
      <c r="N82" s="4"/>
      <c r="O82" s="4" t="s">
        <v>85</v>
      </c>
      <c r="P82" s="4"/>
      <c r="Q82" s="4"/>
      <c r="R82" s="4" t="s">
        <v>37</v>
      </c>
      <c r="S82" s="4" t="s">
        <v>894</v>
      </c>
      <c r="T82" s="4"/>
      <c r="U82" s="4"/>
      <c r="V82" s="4"/>
      <c r="W82" s="4"/>
      <c r="X82" s="4" t="s">
        <v>895</v>
      </c>
      <c r="Y82" s="4" t="s">
        <v>896</v>
      </c>
      <c r="Z82" s="6" t="str">
        <f>HYPERLINK("https://jotformz.com/form.php?formID=61755175322657&amp;sid=342929400841841604&amp;mode=edit","Edit Submission")</f>
        <v>Edit Submission</v>
      </c>
    </row>
    <row r="83" spans="1:26" ht="14.25" customHeight="1" x14ac:dyDescent="0.25">
      <c r="A83" s="7">
        <v>42549.391296296293</v>
      </c>
      <c r="B83" s="4" t="s">
        <v>897</v>
      </c>
      <c r="C83" s="4" t="s">
        <v>898</v>
      </c>
      <c r="D83" s="5">
        <v>41263</v>
      </c>
      <c r="E83" s="4" t="s">
        <v>899</v>
      </c>
      <c r="F83" s="4" t="s">
        <v>29</v>
      </c>
      <c r="G83" s="4" t="s">
        <v>900</v>
      </c>
      <c r="H83" s="4" t="s">
        <v>901</v>
      </c>
      <c r="I83" s="4" t="s">
        <v>902</v>
      </c>
      <c r="J83" s="4" t="s">
        <v>903</v>
      </c>
      <c r="K83" s="4" t="s">
        <v>898</v>
      </c>
      <c r="L83" s="4">
        <v>983570918</v>
      </c>
      <c r="M83" s="4" t="s">
        <v>904</v>
      </c>
      <c r="N83" s="4"/>
      <c r="O83" s="4" t="s">
        <v>36</v>
      </c>
      <c r="P83" s="4"/>
      <c r="Q83" s="4"/>
      <c r="R83" s="4" t="s">
        <v>37</v>
      </c>
      <c r="S83" s="4" t="s">
        <v>905</v>
      </c>
      <c r="T83" s="4"/>
      <c r="U83" s="4"/>
      <c r="V83" s="4"/>
      <c r="W83" s="4"/>
      <c r="X83" s="4" t="s">
        <v>906</v>
      </c>
      <c r="Y83" s="4" t="s">
        <v>907</v>
      </c>
      <c r="Z83" s="6" t="str">
        <f>HYPERLINK("https://jotformz.com/form.php?formID=61755175322657&amp;sid=342929408031718954&amp;mode=edit","Edit Submission")</f>
        <v>Edit Submission</v>
      </c>
    </row>
    <row r="84" spans="1:26" ht="14.25" customHeight="1" x14ac:dyDescent="0.25">
      <c r="A84" s="7">
        <v>42549.39162037037</v>
      </c>
      <c r="B84" s="4" t="s">
        <v>244</v>
      </c>
      <c r="C84" s="4" t="s">
        <v>908</v>
      </c>
      <c r="D84" s="5">
        <v>41072</v>
      </c>
      <c r="E84" s="4" t="s">
        <v>909</v>
      </c>
      <c r="F84" s="4" t="s">
        <v>29</v>
      </c>
      <c r="G84" s="4" t="s">
        <v>910</v>
      </c>
      <c r="H84" s="4" t="s">
        <v>911</v>
      </c>
      <c r="I84" s="4" t="s">
        <v>912</v>
      </c>
      <c r="J84" s="4" t="s">
        <v>47</v>
      </c>
      <c r="K84" s="4" t="s">
        <v>908</v>
      </c>
      <c r="L84" s="4">
        <v>968392178</v>
      </c>
      <c r="M84" s="4" t="s">
        <v>913</v>
      </c>
      <c r="N84" s="4"/>
      <c r="O84" s="4" t="s">
        <v>97</v>
      </c>
      <c r="P84" s="4"/>
      <c r="Q84" s="4"/>
      <c r="R84" s="4" t="s">
        <v>37</v>
      </c>
      <c r="S84" s="4" t="s">
        <v>914</v>
      </c>
      <c r="T84" s="4"/>
      <c r="U84" s="4"/>
      <c r="V84" s="4"/>
      <c r="W84" s="4"/>
      <c r="X84" s="4" t="s">
        <v>915</v>
      </c>
      <c r="Y84" s="4" t="s">
        <v>916</v>
      </c>
      <c r="Z84" s="6" t="str">
        <f>HYPERLINK("https://jotformz.com/form.php?formID=61755175322657&amp;sid=342929436133464566&amp;mode=edit","Edit Submission")</f>
        <v>Edit Submission</v>
      </c>
    </row>
    <row r="85" spans="1:26" ht="14.25" customHeight="1" x14ac:dyDescent="0.25">
      <c r="A85" s="7">
        <v>42549.391655092593</v>
      </c>
      <c r="B85" s="4" t="s">
        <v>513</v>
      </c>
      <c r="C85" s="4" t="s">
        <v>842</v>
      </c>
      <c r="D85" s="5">
        <v>41360</v>
      </c>
      <c r="E85" s="4" t="s">
        <v>917</v>
      </c>
      <c r="F85" s="4" t="s">
        <v>29</v>
      </c>
      <c r="G85" s="4" t="s">
        <v>918</v>
      </c>
      <c r="H85" s="4" t="s">
        <v>919</v>
      </c>
      <c r="I85" s="4" t="s">
        <v>920</v>
      </c>
      <c r="J85" s="4"/>
      <c r="K85" s="4"/>
      <c r="L85" s="4">
        <v>989692096</v>
      </c>
      <c r="M85" s="4" t="s">
        <v>921</v>
      </c>
      <c r="N85" s="4"/>
      <c r="O85" s="4" t="s">
        <v>36</v>
      </c>
      <c r="P85" s="4"/>
      <c r="Q85" s="4"/>
      <c r="R85" s="4" t="s">
        <v>37</v>
      </c>
      <c r="S85" s="4" t="s">
        <v>922</v>
      </c>
      <c r="T85" s="4"/>
      <c r="U85" s="4"/>
      <c r="V85" s="4"/>
      <c r="W85" s="4"/>
      <c r="X85" s="4" t="s">
        <v>923</v>
      </c>
      <c r="Y85" s="4" t="s">
        <v>924</v>
      </c>
      <c r="Z85" s="6" t="str">
        <f>HYPERLINK("https://jotformz.com/form.php?formID=61755175322657&amp;sid=342929439336454723&amp;mode=edit","Edit Submission")</f>
        <v>Edit Submission</v>
      </c>
    </row>
    <row r="86" spans="1:26" ht="14.25" customHeight="1" x14ac:dyDescent="0.25">
      <c r="A86" s="7">
        <v>42549.392129629632</v>
      </c>
      <c r="B86" s="4" t="s">
        <v>925</v>
      </c>
      <c r="C86" s="4" t="s">
        <v>926</v>
      </c>
      <c r="D86" s="5">
        <v>41038</v>
      </c>
      <c r="E86" s="4" t="s">
        <v>927</v>
      </c>
      <c r="F86" s="4" t="s">
        <v>29</v>
      </c>
      <c r="G86" s="4" t="s">
        <v>928</v>
      </c>
      <c r="H86" s="4" t="s">
        <v>929</v>
      </c>
      <c r="I86" s="4" t="s">
        <v>930</v>
      </c>
      <c r="J86" s="4" t="s">
        <v>931</v>
      </c>
      <c r="K86" s="4" t="s">
        <v>926</v>
      </c>
      <c r="L86" s="4">
        <v>957687966</v>
      </c>
      <c r="M86" s="4" t="s">
        <v>932</v>
      </c>
      <c r="N86" s="4"/>
      <c r="O86" s="4" t="s">
        <v>36</v>
      </c>
      <c r="P86" s="4"/>
      <c r="Q86" s="4"/>
      <c r="R86" s="4" t="s">
        <v>37</v>
      </c>
      <c r="S86" s="4" t="s">
        <v>933</v>
      </c>
      <c r="T86" s="4"/>
      <c r="U86" s="4"/>
      <c r="V86" s="4"/>
      <c r="W86" s="4"/>
      <c r="X86" s="4" t="s">
        <v>934</v>
      </c>
      <c r="Y86" s="4" t="s">
        <v>935</v>
      </c>
      <c r="Z86" s="6" t="str">
        <f>HYPERLINK("https://jotformz.com/form.php?formID=61755175322657&amp;sid=342929480021727763&amp;mode=edit","Edit Submission")</f>
        <v>Edit Submission</v>
      </c>
    </row>
    <row r="87" spans="1:26" ht="14.25" customHeight="1" x14ac:dyDescent="0.25">
      <c r="A87" s="7">
        <v>42549.392141203702</v>
      </c>
      <c r="B87" s="4" t="s">
        <v>936</v>
      </c>
      <c r="C87" s="4" t="s">
        <v>937</v>
      </c>
      <c r="D87" s="5">
        <v>41071</v>
      </c>
      <c r="E87" s="4" t="s">
        <v>938</v>
      </c>
      <c r="F87" s="4" t="s">
        <v>29</v>
      </c>
      <c r="G87" s="4" t="s">
        <v>939</v>
      </c>
      <c r="H87" s="4" t="s">
        <v>940</v>
      </c>
      <c r="I87" s="4" t="s">
        <v>941</v>
      </c>
      <c r="J87" s="4" t="s">
        <v>942</v>
      </c>
      <c r="K87" s="4" t="s">
        <v>937</v>
      </c>
      <c r="L87" s="4">
        <v>995781895</v>
      </c>
      <c r="M87" s="4" t="s">
        <v>943</v>
      </c>
      <c r="N87" s="4"/>
      <c r="O87" s="4" t="s">
        <v>944</v>
      </c>
      <c r="P87" s="4"/>
      <c r="Q87" s="4"/>
      <c r="R87" s="4" t="s">
        <v>37</v>
      </c>
      <c r="S87" s="4" t="s">
        <v>945</v>
      </c>
      <c r="T87" s="4"/>
      <c r="U87" s="4"/>
      <c r="V87" s="4"/>
      <c r="W87" s="4"/>
      <c r="X87" s="4" t="s">
        <v>946</v>
      </c>
      <c r="Y87" s="4" t="s">
        <v>947</v>
      </c>
      <c r="Z87" s="6" t="str">
        <f>HYPERLINK("https://jotformz.com/form.php?formID=61755175322657&amp;sid=342929481601407194&amp;mode=edit","Edit Submission")</f>
        <v>Edit Submission</v>
      </c>
    </row>
    <row r="88" spans="1:26" ht="14.25" customHeight="1" x14ac:dyDescent="0.25">
      <c r="A88" s="7">
        <v>42549.392187500001</v>
      </c>
      <c r="B88" s="4" t="s">
        <v>545</v>
      </c>
      <c r="C88" s="4" t="s">
        <v>948</v>
      </c>
      <c r="D88" s="5">
        <v>41081</v>
      </c>
      <c r="E88" s="4" t="s">
        <v>949</v>
      </c>
      <c r="F88" s="4" t="s">
        <v>161</v>
      </c>
      <c r="G88" s="4"/>
      <c r="H88" s="4" t="s">
        <v>950</v>
      </c>
      <c r="I88" s="4" t="s">
        <v>951</v>
      </c>
      <c r="J88" s="4" t="s">
        <v>836</v>
      </c>
      <c r="K88" s="4" t="s">
        <v>948</v>
      </c>
      <c r="L88" s="4">
        <v>986466527</v>
      </c>
      <c r="M88" s="4" t="s">
        <v>952</v>
      </c>
      <c r="N88" s="4"/>
      <c r="O88" s="4" t="s">
        <v>97</v>
      </c>
      <c r="P88" s="4"/>
      <c r="Q88" s="4"/>
      <c r="R88" s="4" t="s">
        <v>37</v>
      </c>
      <c r="S88" s="4" t="s">
        <v>953</v>
      </c>
      <c r="T88" s="4"/>
      <c r="U88" s="4"/>
      <c r="V88" s="4"/>
      <c r="W88" s="4"/>
      <c r="X88" s="4" t="s">
        <v>954</v>
      </c>
      <c r="Y88" s="4" t="s">
        <v>955</v>
      </c>
      <c r="Z88" s="6" t="str">
        <f>HYPERLINK("https://jotformz.com/form.php?formID=61755175322657&amp;sid=342929485971441137&amp;mode=edit","Edit Submission")</f>
        <v>Edit Submission</v>
      </c>
    </row>
    <row r="89" spans="1:26" ht="14.25" customHeight="1" x14ac:dyDescent="0.25">
      <c r="A89" s="7">
        <v>42549.392314814817</v>
      </c>
      <c r="B89" s="4" t="s">
        <v>956</v>
      </c>
      <c r="C89" s="4" t="s">
        <v>957</v>
      </c>
      <c r="D89" s="5">
        <v>41162</v>
      </c>
      <c r="E89" s="4" t="s">
        <v>958</v>
      </c>
      <c r="F89" s="4" t="s">
        <v>29</v>
      </c>
      <c r="G89" s="4" t="s">
        <v>959</v>
      </c>
      <c r="H89" s="4" t="s">
        <v>960</v>
      </c>
      <c r="I89" s="4" t="s">
        <v>961</v>
      </c>
      <c r="J89" s="4" t="s">
        <v>962</v>
      </c>
      <c r="K89" s="4" t="s">
        <v>957</v>
      </c>
      <c r="L89" s="4" t="s">
        <v>963</v>
      </c>
      <c r="M89" s="4" t="s">
        <v>964</v>
      </c>
      <c r="N89" s="4"/>
      <c r="O89" s="4" t="s">
        <v>965</v>
      </c>
      <c r="P89" s="4"/>
      <c r="Q89" s="4"/>
      <c r="R89" s="4" t="s">
        <v>37</v>
      </c>
      <c r="S89" s="4" t="s">
        <v>966</v>
      </c>
      <c r="T89" s="4"/>
      <c r="U89" s="4"/>
      <c r="V89" s="4"/>
      <c r="W89" s="4"/>
      <c r="X89" s="4" t="s">
        <v>967</v>
      </c>
      <c r="Y89" s="4" t="s">
        <v>968</v>
      </c>
      <c r="Z89" s="6" t="str">
        <f>HYPERLINK("https://jotformz.com/form.php?formID=61755175322657&amp;sid=342929496591478393&amp;mode=edit","Edit Submission")</f>
        <v>Edit Submission</v>
      </c>
    </row>
    <row r="90" spans="1:26" ht="14.25" customHeight="1" x14ac:dyDescent="0.25">
      <c r="A90" s="7">
        <v>42549.392511574071</v>
      </c>
      <c r="B90" s="4" t="s">
        <v>969</v>
      </c>
      <c r="C90" s="4" t="s">
        <v>970</v>
      </c>
      <c r="D90" s="5">
        <v>41293</v>
      </c>
      <c r="E90" s="4" t="s">
        <v>971</v>
      </c>
      <c r="F90" s="4" t="s">
        <v>29</v>
      </c>
      <c r="G90" s="4" t="s">
        <v>972</v>
      </c>
      <c r="H90" s="4" t="s">
        <v>960</v>
      </c>
      <c r="I90" s="4" t="s">
        <v>973</v>
      </c>
      <c r="J90" s="4" t="s">
        <v>974</v>
      </c>
      <c r="K90" s="4" t="s">
        <v>970</v>
      </c>
      <c r="L90" s="4">
        <v>951695597</v>
      </c>
      <c r="M90" s="4" t="s">
        <v>975</v>
      </c>
      <c r="N90" s="4"/>
      <c r="O90" s="4" t="s">
        <v>85</v>
      </c>
      <c r="P90" s="4"/>
      <c r="Q90" s="4"/>
      <c r="R90" s="4" t="s">
        <v>37</v>
      </c>
      <c r="S90" s="4" t="s">
        <v>976</v>
      </c>
      <c r="T90" s="4"/>
      <c r="U90" s="4"/>
      <c r="V90" s="4"/>
      <c r="W90" s="4"/>
      <c r="X90" s="4" t="s">
        <v>977</v>
      </c>
      <c r="Y90" s="4" t="s">
        <v>978</v>
      </c>
      <c r="Z90" s="6" t="str">
        <f>HYPERLINK("https://jotformz.com/form.php?formID=61755175322657&amp;sid=342929512431717381&amp;mode=edit","Edit Submission")</f>
        <v>Edit Submission</v>
      </c>
    </row>
    <row r="91" spans="1:26" ht="14.25" customHeight="1" x14ac:dyDescent="0.25">
      <c r="A91" s="7">
        <v>42549.392534722218</v>
      </c>
      <c r="B91" s="4" t="s">
        <v>979</v>
      </c>
      <c r="C91" s="4" t="s">
        <v>980</v>
      </c>
      <c r="D91" s="5">
        <v>41124</v>
      </c>
      <c r="E91" s="4" t="s">
        <v>981</v>
      </c>
      <c r="F91" s="4" t="s">
        <v>29</v>
      </c>
      <c r="G91" s="4" t="s">
        <v>982</v>
      </c>
      <c r="H91" s="4" t="s">
        <v>751</v>
      </c>
      <c r="I91" s="4" t="s">
        <v>983</v>
      </c>
      <c r="J91" s="4" t="s">
        <v>677</v>
      </c>
      <c r="K91" s="4" t="s">
        <v>980</v>
      </c>
      <c r="L91" s="4">
        <v>981882130</v>
      </c>
      <c r="M91" s="4" t="s">
        <v>984</v>
      </c>
      <c r="N91" s="4"/>
      <c r="O91" s="4" t="s">
        <v>985</v>
      </c>
      <c r="P91" s="4"/>
      <c r="Q91" s="4"/>
      <c r="R91" s="4" t="s">
        <v>37</v>
      </c>
      <c r="S91" s="4" t="s">
        <v>986</v>
      </c>
      <c r="T91" s="4"/>
      <c r="U91" s="4"/>
      <c r="V91" s="4"/>
      <c r="W91" s="4"/>
      <c r="X91" s="4" t="s">
        <v>987</v>
      </c>
      <c r="Y91" s="4" t="s">
        <v>988</v>
      </c>
      <c r="Z91" s="6" t="str">
        <f>HYPERLINK("https://jotformz.com/form.php?formID=61755175322657&amp;sid=342929515442719955&amp;mode=edit","Edit Submission")</f>
        <v>Edit Submission</v>
      </c>
    </row>
    <row r="92" spans="1:26" ht="14.25" customHeight="1" x14ac:dyDescent="0.25">
      <c r="A92" s="7">
        <v>42549.392997685187</v>
      </c>
      <c r="B92" s="4" t="s">
        <v>989</v>
      </c>
      <c r="C92" s="4" t="s">
        <v>990</v>
      </c>
      <c r="D92" s="5">
        <v>41207</v>
      </c>
      <c r="E92" s="4" t="s">
        <v>991</v>
      </c>
      <c r="F92" s="4" t="s">
        <v>29</v>
      </c>
      <c r="G92" s="4" t="s">
        <v>992</v>
      </c>
      <c r="H92" s="4" t="s">
        <v>993</v>
      </c>
      <c r="I92" s="4" t="s">
        <v>994</v>
      </c>
      <c r="J92" s="4" t="s">
        <v>995</v>
      </c>
      <c r="K92" s="4" t="s">
        <v>990</v>
      </c>
      <c r="L92" s="4">
        <v>962192054</v>
      </c>
      <c r="M92" s="4" t="s">
        <v>996</v>
      </c>
      <c r="N92" s="4"/>
      <c r="O92" s="4" t="s">
        <v>85</v>
      </c>
      <c r="P92" s="4"/>
      <c r="Q92" s="4"/>
      <c r="R92" s="4" t="s">
        <v>37</v>
      </c>
      <c r="S92" s="4" t="s">
        <v>997</v>
      </c>
      <c r="T92" s="4"/>
      <c r="U92" s="4"/>
      <c r="V92" s="4"/>
      <c r="W92" s="4"/>
      <c r="X92" s="4" t="s">
        <v>998</v>
      </c>
      <c r="Y92" s="4" t="s">
        <v>999</v>
      </c>
      <c r="Z92" s="6" t="str">
        <f>HYPERLINK("https://jotformz.com/form.php?formID=61755175322657&amp;sid=342929554261617506&amp;mode=edit","Edit Submission")</f>
        <v>Edit Submission</v>
      </c>
    </row>
    <row r="93" spans="1:26" ht="14.25" customHeight="1" x14ac:dyDescent="0.25">
      <c r="A93" s="7">
        <v>42549.393275462957</v>
      </c>
      <c r="B93" s="4" t="s">
        <v>1000</v>
      </c>
      <c r="C93" s="4" t="s">
        <v>1001</v>
      </c>
      <c r="D93" s="5">
        <v>41139</v>
      </c>
      <c r="E93" s="4" t="s">
        <v>1002</v>
      </c>
      <c r="F93" s="4" t="s">
        <v>161</v>
      </c>
      <c r="G93" s="4"/>
      <c r="H93" s="4" t="s">
        <v>1003</v>
      </c>
      <c r="I93" s="4" t="s">
        <v>1004</v>
      </c>
      <c r="J93" s="4" t="s">
        <v>1005</v>
      </c>
      <c r="K93" s="4" t="s">
        <v>1006</v>
      </c>
      <c r="L93" s="4">
        <v>990772395</v>
      </c>
      <c r="M93" s="4" t="s">
        <v>1007</v>
      </c>
      <c r="N93" s="4"/>
      <c r="O93" s="4" t="s">
        <v>97</v>
      </c>
      <c r="P93" s="4"/>
      <c r="Q93" s="4"/>
      <c r="R93" s="4" t="s">
        <v>37</v>
      </c>
      <c r="S93" s="4" t="s">
        <v>1008</v>
      </c>
      <c r="T93" s="4"/>
      <c r="U93" s="4"/>
      <c r="V93" s="4"/>
      <c r="W93" s="4"/>
      <c r="X93" s="4" t="s">
        <v>1009</v>
      </c>
      <c r="Y93" s="4" t="s">
        <v>1010</v>
      </c>
      <c r="Z93" s="6" t="str">
        <f>HYPERLINK("https://jotformz.com/form.php?formID=61755175322657&amp;sid=342929579962288409&amp;mode=edit","Edit Submission")</f>
        <v>Edit Submission</v>
      </c>
    </row>
    <row r="94" spans="1:26" ht="14.25" customHeight="1" x14ac:dyDescent="0.25">
      <c r="A94" s="7">
        <v>42549.393321759257</v>
      </c>
      <c r="B94" s="4" t="s">
        <v>1011</v>
      </c>
      <c r="C94" s="4" t="s">
        <v>1012</v>
      </c>
      <c r="D94" s="5">
        <v>41149</v>
      </c>
      <c r="E94" s="4" t="s">
        <v>1013</v>
      </c>
      <c r="F94" s="4" t="s">
        <v>29</v>
      </c>
      <c r="G94" s="4" t="s">
        <v>1014</v>
      </c>
      <c r="H94" s="4" t="s">
        <v>1015</v>
      </c>
      <c r="I94" s="4" t="s">
        <v>1016</v>
      </c>
      <c r="J94" s="4" t="s">
        <v>1017</v>
      </c>
      <c r="K94" s="4" t="s">
        <v>1012</v>
      </c>
      <c r="L94" s="4">
        <v>953695003</v>
      </c>
      <c r="M94" s="4" t="s">
        <v>1018</v>
      </c>
      <c r="N94" s="4"/>
      <c r="O94" s="4" t="s">
        <v>97</v>
      </c>
      <c r="P94" s="4"/>
      <c r="Q94" s="4"/>
      <c r="R94" s="4" t="s">
        <v>37</v>
      </c>
      <c r="S94" s="4" t="s">
        <v>1019</v>
      </c>
      <c r="T94" s="4"/>
      <c r="U94" s="4"/>
      <c r="V94" s="4"/>
      <c r="W94" s="4"/>
      <c r="X94" s="4" t="s">
        <v>1020</v>
      </c>
      <c r="Y94" s="4" t="s">
        <v>1021</v>
      </c>
      <c r="Z94" s="6" t="str">
        <f>HYPERLINK("https://jotformz.com/form.php?formID=61755175322657&amp;sid=342929583356776469&amp;mode=edit","Edit Submission")</f>
        <v>Edit Submission</v>
      </c>
    </row>
    <row r="95" spans="1:26" ht="14.25" customHeight="1" x14ac:dyDescent="0.25">
      <c r="A95" s="7">
        <v>42549.39334490741</v>
      </c>
      <c r="B95" s="4" t="s">
        <v>677</v>
      </c>
      <c r="C95" s="4" t="s">
        <v>1022</v>
      </c>
      <c r="D95" s="5">
        <v>41293</v>
      </c>
      <c r="E95" s="4" t="s">
        <v>1023</v>
      </c>
      <c r="F95" s="4" t="s">
        <v>29</v>
      </c>
      <c r="G95" s="4" t="s">
        <v>1024</v>
      </c>
      <c r="H95" s="4" t="s">
        <v>751</v>
      </c>
      <c r="I95" s="4" t="s">
        <v>1025</v>
      </c>
      <c r="J95" s="4" t="s">
        <v>352</v>
      </c>
      <c r="K95" s="4" t="s">
        <v>1022</v>
      </c>
      <c r="L95" s="4">
        <v>996487507</v>
      </c>
      <c r="M95" s="4" t="s">
        <v>1026</v>
      </c>
      <c r="N95" s="4"/>
      <c r="O95" s="4" t="s">
        <v>36</v>
      </c>
      <c r="P95" s="4"/>
      <c r="Q95" s="4"/>
      <c r="R95" s="4" t="s">
        <v>37</v>
      </c>
      <c r="S95" s="4" t="s">
        <v>1027</v>
      </c>
      <c r="T95" s="4"/>
      <c r="U95" s="4"/>
      <c r="V95" s="4"/>
      <c r="W95" s="4"/>
      <c r="X95" s="4" t="s">
        <v>1028</v>
      </c>
      <c r="Y95" s="4" t="s">
        <v>1029</v>
      </c>
      <c r="Z95" s="6" t="str">
        <f>HYPERLINK("https://jotformz.com/form.php?formID=61755175322657&amp;sid=342929584521623535&amp;mode=edit","Edit Submission")</f>
        <v>Edit Submission</v>
      </c>
    </row>
    <row r="96" spans="1:26" ht="14.25" customHeight="1" x14ac:dyDescent="0.25">
      <c r="A96" s="7">
        <v>42549.393726851849</v>
      </c>
      <c r="B96" s="4" t="s">
        <v>1030</v>
      </c>
      <c r="C96" s="4" t="s">
        <v>1031</v>
      </c>
      <c r="D96" s="5">
        <v>41383</v>
      </c>
      <c r="E96" s="4" t="s">
        <v>1032</v>
      </c>
      <c r="F96" s="4" t="s">
        <v>29</v>
      </c>
      <c r="G96" s="4" t="s">
        <v>1033</v>
      </c>
      <c r="H96" s="4" t="s">
        <v>714</v>
      </c>
      <c r="I96" s="4" t="s">
        <v>1034</v>
      </c>
      <c r="J96" s="4" t="s">
        <v>815</v>
      </c>
      <c r="K96" s="4" t="s">
        <v>1031</v>
      </c>
      <c r="L96" s="4">
        <v>989060016</v>
      </c>
      <c r="M96" s="4" t="s">
        <v>1035</v>
      </c>
      <c r="N96" s="4"/>
      <c r="O96" s="4" t="s">
        <v>36</v>
      </c>
      <c r="P96" s="4"/>
      <c r="Q96" s="4"/>
      <c r="R96" s="4" t="s">
        <v>37</v>
      </c>
      <c r="S96" s="4" t="s">
        <v>1036</v>
      </c>
      <c r="T96" s="4"/>
      <c r="U96" s="4"/>
      <c r="V96" s="4"/>
      <c r="W96" s="4"/>
      <c r="X96" s="4" t="s">
        <v>1037</v>
      </c>
      <c r="Y96" s="4" t="s">
        <v>1038</v>
      </c>
      <c r="Z96" s="6" t="str">
        <f>HYPERLINK("https://jotformz.com/form.php?formID=61755175322657&amp;sid=342929618675576544&amp;mode=edit","Edit Submission")</f>
        <v>Edit Submission</v>
      </c>
    </row>
    <row r="97" spans="1:26" ht="14.25" customHeight="1" x14ac:dyDescent="0.25">
      <c r="A97" s="7">
        <v>42549.393784722219</v>
      </c>
      <c r="B97" s="4" t="s">
        <v>1039</v>
      </c>
      <c r="C97" s="4" t="s">
        <v>1040</v>
      </c>
      <c r="D97" s="5">
        <v>41072</v>
      </c>
      <c r="E97" s="4" t="s">
        <v>1041</v>
      </c>
      <c r="F97" s="4" t="s">
        <v>29</v>
      </c>
      <c r="G97" s="4" t="s">
        <v>1042</v>
      </c>
      <c r="H97" s="4" t="s">
        <v>865</v>
      </c>
      <c r="I97" s="4" t="s">
        <v>1043</v>
      </c>
      <c r="J97" s="4"/>
      <c r="K97" s="4"/>
      <c r="L97" s="4" t="s">
        <v>1044</v>
      </c>
      <c r="M97" s="4" t="s">
        <v>1045</v>
      </c>
      <c r="N97" s="4"/>
      <c r="O97" s="4" t="s">
        <v>1046</v>
      </c>
      <c r="P97" s="4"/>
      <c r="Q97" s="4"/>
      <c r="R97" s="4" t="s">
        <v>37</v>
      </c>
      <c r="S97" s="4" t="s">
        <v>1047</v>
      </c>
      <c r="T97" s="4"/>
      <c r="U97" s="4"/>
      <c r="V97" s="4"/>
      <c r="W97" s="4"/>
      <c r="X97" s="4" t="s">
        <v>1048</v>
      </c>
      <c r="Y97" s="4" t="s">
        <v>1049</v>
      </c>
      <c r="Z97" s="6" t="str">
        <f>HYPERLINK("https://jotformz.com/form.php?formID=61755175322657&amp;sid=342929623722181650&amp;mode=edit","Edit Submission")</f>
        <v>Edit Submission</v>
      </c>
    </row>
    <row r="98" spans="1:26" ht="14.25" customHeight="1" x14ac:dyDescent="0.25">
      <c r="A98" s="7">
        <v>42549.393888888888</v>
      </c>
      <c r="B98" s="4" t="s">
        <v>494</v>
      </c>
      <c r="C98" s="4" t="s">
        <v>1050</v>
      </c>
      <c r="D98" s="5">
        <v>41176</v>
      </c>
      <c r="E98" s="4" t="s">
        <v>1051</v>
      </c>
      <c r="F98" s="4" t="s">
        <v>29</v>
      </c>
      <c r="G98" s="4" t="s">
        <v>1052</v>
      </c>
      <c r="H98" s="4" t="s">
        <v>1053</v>
      </c>
      <c r="I98" s="4" t="s">
        <v>46</v>
      </c>
      <c r="J98" s="4" t="s">
        <v>697</v>
      </c>
      <c r="K98" s="4" t="s">
        <v>1050</v>
      </c>
      <c r="L98" s="4" t="s">
        <v>1054</v>
      </c>
      <c r="M98" s="4" t="s">
        <v>1055</v>
      </c>
      <c r="N98" s="4"/>
      <c r="O98" s="4" t="s">
        <v>36</v>
      </c>
      <c r="P98" s="4"/>
      <c r="Q98" s="4"/>
      <c r="R98" s="4" t="s">
        <v>37</v>
      </c>
      <c r="S98" s="4" t="s">
        <v>1056</v>
      </c>
      <c r="T98" s="4"/>
      <c r="U98" s="4"/>
      <c r="V98" s="4"/>
      <c r="W98" s="4"/>
      <c r="X98" s="4" t="s">
        <v>1057</v>
      </c>
      <c r="Y98" s="4" t="s">
        <v>1058</v>
      </c>
      <c r="Z98" s="6" t="str">
        <f>HYPERLINK("https://jotformz.com/form.php?formID=61755175322657&amp;sid=342929632181544943&amp;mode=edit","Edit Submission")</f>
        <v>Edit Submission</v>
      </c>
    </row>
    <row r="99" spans="1:26" ht="14.25" customHeight="1" x14ac:dyDescent="0.25">
      <c r="A99" s="7">
        <v>42549.394120370373</v>
      </c>
      <c r="B99" s="4" t="s">
        <v>1059</v>
      </c>
      <c r="C99" s="4" t="s">
        <v>948</v>
      </c>
      <c r="D99" s="5">
        <v>41020</v>
      </c>
      <c r="E99" s="4" t="s">
        <v>1060</v>
      </c>
      <c r="F99" s="4" t="s">
        <v>29</v>
      </c>
      <c r="G99" s="4" t="s">
        <v>1061</v>
      </c>
      <c r="H99" s="4" t="s">
        <v>363</v>
      </c>
      <c r="I99" s="4" t="s">
        <v>140</v>
      </c>
      <c r="J99" s="4" t="s">
        <v>931</v>
      </c>
      <c r="K99" s="4" t="s">
        <v>948</v>
      </c>
      <c r="L99" s="4">
        <v>954675177</v>
      </c>
      <c r="M99" s="4" t="s">
        <v>1062</v>
      </c>
      <c r="N99" s="4"/>
      <c r="O99" s="4" t="s">
        <v>36</v>
      </c>
      <c r="P99" s="4"/>
      <c r="Q99" s="4"/>
      <c r="R99" s="4" t="s">
        <v>37</v>
      </c>
      <c r="S99" s="4" t="s">
        <v>1063</v>
      </c>
      <c r="T99" s="4"/>
      <c r="U99" s="4"/>
      <c r="V99" s="4"/>
      <c r="W99" s="4"/>
      <c r="X99" s="4" t="s">
        <v>1064</v>
      </c>
      <c r="Y99" s="4" t="s">
        <v>1065</v>
      </c>
      <c r="Z99" s="6" t="str">
        <f>HYPERLINK("https://jotformz.com/form.php?formID=61755175322657&amp;sid=342929652641683014&amp;mode=edit","Edit Submission")</f>
        <v>Edit Submission</v>
      </c>
    </row>
    <row r="100" spans="1:26" ht="14.25" customHeight="1" x14ac:dyDescent="0.25">
      <c r="A100" s="7">
        <v>42549.394236111111</v>
      </c>
      <c r="B100" s="4" t="s">
        <v>1066</v>
      </c>
      <c r="C100" s="4" t="s">
        <v>1067</v>
      </c>
      <c r="D100" s="5">
        <v>41128</v>
      </c>
      <c r="E100" s="4" t="s">
        <v>1068</v>
      </c>
      <c r="F100" s="4" t="s">
        <v>29</v>
      </c>
      <c r="G100" s="4" t="s">
        <v>1069</v>
      </c>
      <c r="H100" s="4" t="s">
        <v>1070</v>
      </c>
      <c r="I100" s="4" t="s">
        <v>1071</v>
      </c>
      <c r="J100" s="4" t="s">
        <v>1072</v>
      </c>
      <c r="K100" s="4" t="s">
        <v>1067</v>
      </c>
      <c r="L100" s="4">
        <v>956678264</v>
      </c>
      <c r="M100" s="4" t="s">
        <v>1073</v>
      </c>
      <c r="N100" s="4"/>
      <c r="O100" s="4" t="s">
        <v>1074</v>
      </c>
      <c r="P100" s="4"/>
      <c r="Q100" s="4"/>
      <c r="R100" s="4" t="s">
        <v>37</v>
      </c>
      <c r="S100" s="4" t="s">
        <v>1075</v>
      </c>
      <c r="T100" s="4"/>
      <c r="U100" s="4"/>
      <c r="V100" s="4"/>
      <c r="W100" s="4"/>
      <c r="X100" s="4" t="s">
        <v>1076</v>
      </c>
      <c r="Y100" s="4" t="s">
        <v>1077</v>
      </c>
      <c r="Z100" s="6" t="str">
        <f>HYPERLINK("https://jotformz.com/form.php?formID=61755175322657&amp;sid=342929662375528113&amp;mode=edit","Edit Submission")</f>
        <v>Edit Submission</v>
      </c>
    </row>
    <row r="101" spans="1:26" ht="14.25" customHeight="1" x14ac:dyDescent="0.25">
      <c r="A101" s="7">
        <v>42549.394259259258</v>
      </c>
      <c r="B101" s="4" t="s">
        <v>1078</v>
      </c>
      <c r="C101" s="4" t="s">
        <v>1079</v>
      </c>
      <c r="D101" s="5">
        <v>40767</v>
      </c>
      <c r="E101" s="4" t="s">
        <v>1080</v>
      </c>
      <c r="F101" s="4" t="s">
        <v>29</v>
      </c>
      <c r="G101" s="4" t="s">
        <v>1081</v>
      </c>
      <c r="H101" s="4" t="s">
        <v>1082</v>
      </c>
      <c r="I101" s="4" t="s">
        <v>1083</v>
      </c>
      <c r="J101" s="4" t="s">
        <v>1078</v>
      </c>
      <c r="K101" s="4" t="s">
        <v>1079</v>
      </c>
      <c r="L101" s="4">
        <v>951584965</v>
      </c>
      <c r="M101" s="4" t="s">
        <v>1084</v>
      </c>
      <c r="N101" s="4"/>
      <c r="O101" s="4" t="s">
        <v>355</v>
      </c>
      <c r="P101" s="4"/>
      <c r="Q101" s="4"/>
      <c r="R101" s="4" t="s">
        <v>37</v>
      </c>
      <c r="S101" s="4" t="s">
        <v>1085</v>
      </c>
      <c r="T101" s="4"/>
      <c r="U101" s="4"/>
      <c r="V101" s="4"/>
      <c r="W101" s="4"/>
      <c r="X101" s="4" t="s">
        <v>571</v>
      </c>
      <c r="Y101" s="4" t="s">
        <v>1086</v>
      </c>
      <c r="Z101" s="6" t="str">
        <f>HYPERLINK("https://jotformz.com/form.php?formID=61755175322657&amp;sid=342929663622857552&amp;mode=edit","Edit Submission")</f>
        <v>Edit Submission</v>
      </c>
    </row>
    <row r="102" spans="1:26" ht="14.25" customHeight="1" x14ac:dyDescent="0.25">
      <c r="A102" s="7">
        <v>42549.394768518519</v>
      </c>
      <c r="B102" s="4" t="s">
        <v>1087</v>
      </c>
      <c r="C102" s="4" t="s">
        <v>1088</v>
      </c>
      <c r="D102" s="5">
        <v>41087</v>
      </c>
      <c r="E102" s="4" t="s">
        <v>1089</v>
      </c>
      <c r="F102" s="4" t="s">
        <v>29</v>
      </c>
      <c r="G102" s="4" t="s">
        <v>1090</v>
      </c>
      <c r="H102" s="4" t="s">
        <v>1091</v>
      </c>
      <c r="I102" s="4" t="s">
        <v>1092</v>
      </c>
      <c r="J102" s="4" t="s">
        <v>419</v>
      </c>
      <c r="K102" s="4" t="s">
        <v>1093</v>
      </c>
      <c r="L102" s="4">
        <v>976597285</v>
      </c>
      <c r="M102" s="4" t="s">
        <v>1094</v>
      </c>
      <c r="N102" s="4"/>
      <c r="O102" s="4" t="s">
        <v>615</v>
      </c>
      <c r="P102" s="4"/>
      <c r="Q102" s="4"/>
      <c r="R102" s="4" t="s">
        <v>37</v>
      </c>
      <c r="S102" s="4" t="s">
        <v>1095</v>
      </c>
      <c r="T102" s="4"/>
      <c r="U102" s="4"/>
      <c r="V102" s="4"/>
      <c r="W102" s="4"/>
      <c r="X102" s="4" t="s">
        <v>1096</v>
      </c>
      <c r="Y102" s="4" t="s">
        <v>1097</v>
      </c>
      <c r="Z102" s="6" t="str">
        <f>HYPERLINK("https://jotformz.com/form.php?formID=61755175322657&amp;sid=342929708021734673&amp;mode=edit","Edit Submission")</f>
        <v>Edit Submission</v>
      </c>
    </row>
    <row r="103" spans="1:26" ht="14.25" customHeight="1" x14ac:dyDescent="0.25">
      <c r="A103" s="7">
        <v>42549.395219907397</v>
      </c>
      <c r="B103" s="4" t="s">
        <v>1098</v>
      </c>
      <c r="C103" s="4" t="s">
        <v>140</v>
      </c>
      <c r="D103" s="5">
        <v>41213</v>
      </c>
      <c r="E103" s="4" t="s">
        <v>1099</v>
      </c>
      <c r="F103" s="4" t="s">
        <v>161</v>
      </c>
      <c r="G103" s="4"/>
      <c r="H103" s="4" t="s">
        <v>1100</v>
      </c>
      <c r="I103" s="4" t="s">
        <v>1101</v>
      </c>
      <c r="J103" s="4" t="s">
        <v>508</v>
      </c>
      <c r="K103" s="4" t="s">
        <v>140</v>
      </c>
      <c r="L103" s="4">
        <v>961938812</v>
      </c>
      <c r="M103" s="4" t="s">
        <v>1102</v>
      </c>
      <c r="N103" s="4"/>
      <c r="O103" s="4" t="s">
        <v>36</v>
      </c>
      <c r="P103" s="4"/>
      <c r="Q103" s="4"/>
      <c r="R103" s="4" t="s">
        <v>37</v>
      </c>
      <c r="S103" s="4" t="s">
        <v>1103</v>
      </c>
      <c r="T103" s="4"/>
      <c r="U103" s="4"/>
      <c r="V103" s="4"/>
      <c r="W103" s="4"/>
      <c r="X103" s="4" t="s">
        <v>1104</v>
      </c>
      <c r="Y103" s="4" t="s">
        <v>1105</v>
      </c>
      <c r="Z103" s="6" t="str">
        <f>HYPERLINK("https://jotformz.com/form.php?formID=61755175322657&amp;sid=342929747132308449&amp;mode=edit","Edit Submission")</f>
        <v>Edit Submission</v>
      </c>
    </row>
    <row r="104" spans="1:26" ht="14.25" customHeight="1" x14ac:dyDescent="0.25">
      <c r="A104" s="7">
        <v>42549.395277777781</v>
      </c>
      <c r="B104" s="4" t="s">
        <v>897</v>
      </c>
      <c r="C104" s="4" t="s">
        <v>898</v>
      </c>
      <c r="D104" s="5">
        <v>41263</v>
      </c>
      <c r="E104" s="4" t="s">
        <v>1106</v>
      </c>
      <c r="F104" s="4" t="s">
        <v>29</v>
      </c>
      <c r="G104" s="4" t="s">
        <v>900</v>
      </c>
      <c r="H104" s="4" t="s">
        <v>901</v>
      </c>
      <c r="I104" s="4" t="s">
        <v>902</v>
      </c>
      <c r="J104" s="4" t="s">
        <v>903</v>
      </c>
      <c r="K104" s="4" t="s">
        <v>898</v>
      </c>
      <c r="L104" s="4">
        <v>983570918</v>
      </c>
      <c r="M104" s="4" t="s">
        <v>904</v>
      </c>
      <c r="N104" s="4"/>
      <c r="O104" s="4" t="s">
        <v>36</v>
      </c>
      <c r="P104" s="4"/>
      <c r="Q104" s="4"/>
      <c r="R104" s="4" t="s">
        <v>37</v>
      </c>
      <c r="S104" s="4" t="s">
        <v>1107</v>
      </c>
      <c r="T104" s="4"/>
      <c r="U104" s="4"/>
      <c r="V104" s="4"/>
      <c r="W104" s="4"/>
      <c r="X104" s="4" t="s">
        <v>906</v>
      </c>
      <c r="Y104" s="4" t="s">
        <v>1108</v>
      </c>
      <c r="Z104" s="6" t="str">
        <f>HYPERLINK("https://jotformz.com/form.php?formID=61755175322657&amp;sid=342929751031342607&amp;mode=edit","Edit Submission")</f>
        <v>Edit Submission</v>
      </c>
    </row>
    <row r="105" spans="1:26" ht="14.25" customHeight="1" x14ac:dyDescent="0.25">
      <c r="A105" s="7">
        <v>42549.395277777781</v>
      </c>
      <c r="B105" s="4" t="s">
        <v>1109</v>
      </c>
      <c r="C105" s="4" t="s">
        <v>1110</v>
      </c>
      <c r="D105" s="5">
        <v>41264</v>
      </c>
      <c r="E105" s="4" t="s">
        <v>1111</v>
      </c>
      <c r="F105" s="4" t="s">
        <v>29</v>
      </c>
      <c r="G105" s="4" t="s">
        <v>1112</v>
      </c>
      <c r="H105" s="4" t="s">
        <v>950</v>
      </c>
      <c r="I105" s="4" t="s">
        <v>1113</v>
      </c>
      <c r="J105" s="4" t="s">
        <v>119</v>
      </c>
      <c r="K105" s="4" t="s">
        <v>1114</v>
      </c>
      <c r="L105" s="4">
        <v>950925750</v>
      </c>
      <c r="M105" s="4" t="s">
        <v>1115</v>
      </c>
      <c r="N105" s="4"/>
      <c r="O105" s="4" t="s">
        <v>97</v>
      </c>
      <c r="P105" s="4"/>
      <c r="Q105" s="4"/>
      <c r="R105" s="4" t="s">
        <v>37</v>
      </c>
      <c r="S105" s="4" t="s">
        <v>1116</v>
      </c>
      <c r="T105" s="4"/>
      <c r="U105" s="4"/>
      <c r="V105" s="4"/>
      <c r="W105" s="4"/>
      <c r="X105" s="4" t="s">
        <v>1117</v>
      </c>
      <c r="Y105" s="4" t="s">
        <v>1118</v>
      </c>
      <c r="Z105" s="6" t="str">
        <f>HYPERLINK("https://jotformz.com/form.php?formID=61755175322657&amp;sid=342929751191556274&amp;mode=edit","Edit Submission")</f>
        <v>Edit Submission</v>
      </c>
    </row>
    <row r="106" spans="1:26" ht="14.25" customHeight="1" x14ac:dyDescent="0.25">
      <c r="A106" s="7">
        <v>42549.395289351851</v>
      </c>
      <c r="B106" s="4" t="s">
        <v>1119</v>
      </c>
      <c r="C106" s="4" t="s">
        <v>1120</v>
      </c>
      <c r="D106" s="5">
        <v>40673</v>
      </c>
      <c r="E106" s="4" t="s">
        <v>1121</v>
      </c>
      <c r="F106" s="4" t="s">
        <v>29</v>
      </c>
      <c r="G106" s="4" t="s">
        <v>1122</v>
      </c>
      <c r="H106" s="4" t="s">
        <v>1123</v>
      </c>
      <c r="I106" s="4" t="s">
        <v>1124</v>
      </c>
      <c r="J106" s="4" t="s">
        <v>1125</v>
      </c>
      <c r="K106" s="4" t="s">
        <v>1120</v>
      </c>
      <c r="L106" s="4">
        <v>994257267</v>
      </c>
      <c r="M106" s="4" t="s">
        <v>1126</v>
      </c>
      <c r="N106" s="4"/>
      <c r="O106" s="4" t="s">
        <v>1127</v>
      </c>
      <c r="P106" s="4"/>
      <c r="Q106" s="4"/>
      <c r="R106" s="4" t="s">
        <v>37</v>
      </c>
      <c r="S106" s="4" t="s">
        <v>1128</v>
      </c>
      <c r="T106" s="4"/>
      <c r="U106" s="4"/>
      <c r="V106" s="4"/>
      <c r="W106" s="4"/>
      <c r="X106" s="4" t="s">
        <v>1129</v>
      </c>
      <c r="Y106" s="4" t="s">
        <v>1130</v>
      </c>
      <c r="Z106" s="6" t="str">
        <f>HYPERLINK("https://jotformz.com/form.php?formID=61755175322657&amp;sid=342929752281481957&amp;mode=edit","Edit Submission")</f>
        <v>Edit Submission</v>
      </c>
    </row>
    <row r="107" spans="1:26" ht="14.25" customHeight="1" x14ac:dyDescent="0.25">
      <c r="A107" s="7">
        <v>42549.395300925928</v>
      </c>
      <c r="B107" s="4" t="s">
        <v>1131</v>
      </c>
      <c r="C107" s="4" t="s">
        <v>1132</v>
      </c>
      <c r="D107" s="5">
        <v>41304</v>
      </c>
      <c r="E107" s="4" t="s">
        <v>1133</v>
      </c>
      <c r="F107" s="4" t="s">
        <v>29</v>
      </c>
      <c r="G107" s="4" t="s">
        <v>1134</v>
      </c>
      <c r="H107" s="4" t="s">
        <v>1135</v>
      </c>
      <c r="I107" s="4" t="s">
        <v>1136</v>
      </c>
      <c r="J107" s="4" t="s">
        <v>1137</v>
      </c>
      <c r="K107" s="4" t="s">
        <v>1132</v>
      </c>
      <c r="L107" s="4">
        <v>969092404</v>
      </c>
      <c r="M107" s="4" t="s">
        <v>1138</v>
      </c>
      <c r="N107" s="4"/>
      <c r="O107" s="4" t="s">
        <v>355</v>
      </c>
      <c r="P107" s="4"/>
      <c r="Q107" s="4"/>
      <c r="R107" s="4" t="s">
        <v>37</v>
      </c>
      <c r="S107" s="4" t="s">
        <v>1139</v>
      </c>
      <c r="T107" s="4"/>
      <c r="U107" s="4"/>
      <c r="V107" s="4"/>
      <c r="W107" s="4"/>
      <c r="X107" s="4" t="s">
        <v>1140</v>
      </c>
      <c r="Y107" s="4" t="s">
        <v>1141</v>
      </c>
      <c r="Z107" s="6" t="str">
        <f>HYPERLINK("https://jotformz.com/form.php?formID=61755175322657&amp;sid=342929754332446217&amp;mode=edit","Edit Submission")</f>
        <v>Edit Submission</v>
      </c>
    </row>
    <row r="108" spans="1:26" ht="14.25" customHeight="1" x14ac:dyDescent="0.25">
      <c r="A108" s="7">
        <v>42549.395381944443</v>
      </c>
      <c r="B108" s="4" t="s">
        <v>1142</v>
      </c>
      <c r="C108" s="4" t="s">
        <v>1143</v>
      </c>
      <c r="D108" s="5">
        <v>41290</v>
      </c>
      <c r="E108" s="4" t="s">
        <v>1144</v>
      </c>
      <c r="F108" s="4" t="s">
        <v>29</v>
      </c>
      <c r="G108" s="4" t="s">
        <v>1145</v>
      </c>
      <c r="H108" s="4" t="s">
        <v>1146</v>
      </c>
      <c r="I108" s="4" t="s">
        <v>1147</v>
      </c>
      <c r="J108" s="4" t="s">
        <v>1148</v>
      </c>
      <c r="K108" s="4" t="s">
        <v>1149</v>
      </c>
      <c r="L108" s="4">
        <v>993675378</v>
      </c>
      <c r="M108" s="4" t="s">
        <v>1150</v>
      </c>
      <c r="N108" s="4"/>
      <c r="O108" s="4" t="s">
        <v>944</v>
      </c>
      <c r="P108" s="4"/>
      <c r="Q108" s="4"/>
      <c r="R108" s="4" t="s">
        <v>37</v>
      </c>
      <c r="S108" s="4" t="s">
        <v>1151</v>
      </c>
      <c r="T108" s="4"/>
      <c r="U108" s="4"/>
      <c r="V108" s="4"/>
      <c r="W108" s="4"/>
      <c r="X108" s="4" t="s">
        <v>1152</v>
      </c>
      <c r="Y108" s="4" t="s">
        <v>1153</v>
      </c>
      <c r="Z108" s="6" t="str">
        <f>HYPERLINK("https://jotformz.com/form.php?formID=61755175322657&amp;sid=342929760601659200&amp;mode=edit","Edit Submission")</f>
        <v>Edit Submission</v>
      </c>
    </row>
    <row r="109" spans="1:26" ht="14.25" customHeight="1" x14ac:dyDescent="0.25">
      <c r="A109" s="7">
        <v>42549.395381944443</v>
      </c>
      <c r="B109" s="4" t="s">
        <v>1154</v>
      </c>
      <c r="C109" s="4" t="s">
        <v>970</v>
      </c>
      <c r="D109" s="5">
        <v>40675</v>
      </c>
      <c r="E109" s="4" t="s">
        <v>1155</v>
      </c>
      <c r="F109" s="4" t="s">
        <v>29</v>
      </c>
      <c r="G109" s="4" t="s">
        <v>972</v>
      </c>
      <c r="H109" s="4" t="s">
        <v>960</v>
      </c>
      <c r="I109" s="4" t="s">
        <v>973</v>
      </c>
      <c r="J109" s="4" t="s">
        <v>974</v>
      </c>
      <c r="K109" s="4" t="s">
        <v>970</v>
      </c>
      <c r="L109" s="4">
        <v>951695597</v>
      </c>
      <c r="M109" s="4" t="s">
        <v>975</v>
      </c>
      <c r="N109" s="4"/>
      <c r="O109" s="4" t="s">
        <v>85</v>
      </c>
      <c r="P109" s="4"/>
      <c r="Q109" s="4"/>
      <c r="R109" s="4" t="s">
        <v>37</v>
      </c>
      <c r="S109" s="4" t="s">
        <v>976</v>
      </c>
      <c r="T109" s="4"/>
      <c r="U109" s="4"/>
      <c r="V109" s="4"/>
      <c r="W109" s="4"/>
      <c r="X109" s="4" t="s">
        <v>977</v>
      </c>
      <c r="Y109" s="4" t="s">
        <v>1156</v>
      </c>
      <c r="Z109" s="6" t="str">
        <f>HYPERLINK("https://jotformz.com/form.php?formID=61755175322657&amp;sid=342929761431597290&amp;mode=edit","Edit Submission")</f>
        <v>Edit Submission</v>
      </c>
    </row>
    <row r="110" spans="1:26" ht="14.25" customHeight="1" x14ac:dyDescent="0.25">
      <c r="A110" s="7">
        <v>42549.395486111112</v>
      </c>
      <c r="B110" s="4" t="s">
        <v>1157</v>
      </c>
      <c r="C110" s="4" t="s">
        <v>1158</v>
      </c>
      <c r="D110" s="5">
        <v>41303</v>
      </c>
      <c r="E110" s="4" t="s">
        <v>1159</v>
      </c>
      <c r="F110" s="4" t="s">
        <v>29</v>
      </c>
      <c r="G110" s="4" t="s">
        <v>1160</v>
      </c>
      <c r="H110" s="4" t="s">
        <v>854</v>
      </c>
      <c r="I110" s="4" t="s">
        <v>1161</v>
      </c>
      <c r="J110" s="4"/>
      <c r="K110" s="4"/>
      <c r="L110" s="4">
        <v>995966016</v>
      </c>
      <c r="M110" s="4" t="s">
        <v>1162</v>
      </c>
      <c r="N110" s="4"/>
      <c r="O110" s="4" t="s">
        <v>1163</v>
      </c>
      <c r="P110" s="4"/>
      <c r="Q110" s="4"/>
      <c r="R110" s="4" t="s">
        <v>37</v>
      </c>
      <c r="S110" s="4" t="s">
        <v>1164</v>
      </c>
      <c r="T110" s="4"/>
      <c r="U110" s="4"/>
      <c r="V110" s="4"/>
      <c r="W110" s="4"/>
      <c r="X110" s="4" t="s">
        <v>1165</v>
      </c>
      <c r="Y110" s="4" t="s">
        <v>1166</v>
      </c>
      <c r="Z110" s="6" t="str">
        <f>HYPERLINK("https://jotformz.com/form.php?formID=61755175322657&amp;sid=342929770621541147&amp;mode=edit","Edit Submission")</f>
        <v>Edit Submission</v>
      </c>
    </row>
    <row r="111" spans="1:26" ht="14.25" customHeight="1" x14ac:dyDescent="0.25">
      <c r="A111" s="7">
        <v>42549.395555555559</v>
      </c>
      <c r="B111" s="4" t="s">
        <v>1167</v>
      </c>
      <c r="C111" s="4" t="s">
        <v>1168</v>
      </c>
      <c r="D111" s="5">
        <v>41263</v>
      </c>
      <c r="E111" s="4" t="s">
        <v>1169</v>
      </c>
      <c r="F111" s="4" t="s">
        <v>29</v>
      </c>
      <c r="G111" s="4" t="s">
        <v>1170</v>
      </c>
      <c r="H111" s="4" t="s">
        <v>1171</v>
      </c>
      <c r="I111" s="4" t="s">
        <v>1172</v>
      </c>
      <c r="J111" s="4" t="s">
        <v>308</v>
      </c>
      <c r="K111" s="4" t="s">
        <v>1173</v>
      </c>
      <c r="L111" s="4">
        <v>967598235</v>
      </c>
      <c r="M111" s="4" t="s">
        <v>1174</v>
      </c>
      <c r="N111" s="4"/>
      <c r="O111" s="4" t="s">
        <v>355</v>
      </c>
      <c r="P111" s="4"/>
      <c r="Q111" s="4"/>
      <c r="R111" s="4" t="s">
        <v>37</v>
      </c>
      <c r="S111" s="4" t="s">
        <v>1175</v>
      </c>
      <c r="T111" s="4"/>
      <c r="U111" s="4"/>
      <c r="V111" s="4"/>
      <c r="W111" s="4"/>
      <c r="X111" s="4" t="s">
        <v>1176</v>
      </c>
      <c r="Y111" s="4" t="s">
        <v>1177</v>
      </c>
      <c r="Z111" s="6" t="str">
        <f>HYPERLINK("https://jotformz.com/form.php?formID=61755175322657&amp;sid=342929776686444234&amp;mode=edit","Edit Submission")</f>
        <v>Edit Submission</v>
      </c>
    </row>
    <row r="112" spans="1:26" ht="14.25" customHeight="1" x14ac:dyDescent="0.25">
      <c r="A112" s="7">
        <v>42549.39565972222</v>
      </c>
      <c r="B112" s="4" t="s">
        <v>1178</v>
      </c>
      <c r="C112" s="4" t="s">
        <v>1179</v>
      </c>
      <c r="D112" s="5">
        <v>41129</v>
      </c>
      <c r="E112" s="4" t="s">
        <v>1180</v>
      </c>
      <c r="F112" s="4" t="s">
        <v>29</v>
      </c>
      <c r="G112" s="4" t="s">
        <v>1181</v>
      </c>
      <c r="H112" s="4" t="s">
        <v>1182</v>
      </c>
      <c r="I112" s="4" t="s">
        <v>1183</v>
      </c>
      <c r="J112" s="4" t="s">
        <v>1184</v>
      </c>
      <c r="K112" s="4" t="s">
        <v>1185</v>
      </c>
      <c r="L112" s="4">
        <v>997428853</v>
      </c>
      <c r="M112" s="4" t="s">
        <v>1186</v>
      </c>
      <c r="N112" s="4"/>
      <c r="O112" s="4" t="s">
        <v>85</v>
      </c>
      <c r="P112" s="4"/>
      <c r="Q112" s="4"/>
      <c r="R112" s="4" t="s">
        <v>37</v>
      </c>
      <c r="S112" s="4" t="s">
        <v>1187</v>
      </c>
      <c r="T112" s="4"/>
      <c r="U112" s="4"/>
      <c r="V112" s="4"/>
      <c r="W112" s="4"/>
      <c r="X112" s="4" t="s">
        <v>1188</v>
      </c>
      <c r="Y112" s="4" t="s">
        <v>1189</v>
      </c>
      <c r="Z112" s="6" t="str">
        <f>HYPERLINK("https://jotformz.com/form.php?formID=61755175322657&amp;sid=342929785471914503&amp;mode=edit","Edit Submission")</f>
        <v>Edit Submission</v>
      </c>
    </row>
    <row r="113" spans="1:26" ht="14.25" customHeight="1" x14ac:dyDescent="0.25">
      <c r="A113" s="7">
        <v>42549.395671296297</v>
      </c>
      <c r="B113" s="4" t="s">
        <v>1190</v>
      </c>
      <c r="C113" s="4" t="s">
        <v>1191</v>
      </c>
      <c r="D113" s="5">
        <v>41518</v>
      </c>
      <c r="E113" s="4" t="s">
        <v>1192</v>
      </c>
      <c r="F113" s="4" t="s">
        <v>29</v>
      </c>
      <c r="G113" s="4" t="s">
        <v>1193</v>
      </c>
      <c r="H113" s="4" t="s">
        <v>1194</v>
      </c>
      <c r="I113" s="4" t="s">
        <v>1195</v>
      </c>
      <c r="J113" s="4" t="s">
        <v>1196</v>
      </c>
      <c r="K113" s="4" t="s">
        <v>1191</v>
      </c>
      <c r="L113" s="4" t="s">
        <v>1197</v>
      </c>
      <c r="M113" s="4" t="s">
        <v>1198</v>
      </c>
      <c r="N113" s="4"/>
      <c r="O113" s="4" t="s">
        <v>445</v>
      </c>
      <c r="P113" s="4"/>
      <c r="Q113" s="4"/>
      <c r="R113" s="4" t="s">
        <v>37</v>
      </c>
      <c r="S113" s="4" t="s">
        <v>1199</v>
      </c>
      <c r="T113" s="4"/>
      <c r="U113" s="4"/>
      <c r="V113" s="4"/>
      <c r="W113" s="4"/>
      <c r="X113" s="4" t="s">
        <v>1200</v>
      </c>
      <c r="Y113" s="4" t="s">
        <v>1201</v>
      </c>
      <c r="Z113" s="6" t="str">
        <f>HYPERLINK("https://jotformz.com/form.php?formID=61755175322657&amp;sid=342929786895940924&amp;mode=edit","Edit Submission")</f>
        <v>Edit Submission</v>
      </c>
    </row>
    <row r="114" spans="1:26" ht="14.25" customHeight="1" x14ac:dyDescent="0.25">
      <c r="A114" s="7">
        <v>42549.395729166667</v>
      </c>
      <c r="B114" s="4" t="s">
        <v>751</v>
      </c>
      <c r="C114" s="4" t="s">
        <v>1202</v>
      </c>
      <c r="D114" s="5">
        <v>41034</v>
      </c>
      <c r="E114" s="4" t="s">
        <v>1203</v>
      </c>
      <c r="F114" s="4" t="s">
        <v>29</v>
      </c>
      <c r="G114" s="4" t="s">
        <v>1204</v>
      </c>
      <c r="H114" s="4" t="s">
        <v>1205</v>
      </c>
      <c r="I114" s="4" t="s">
        <v>1206</v>
      </c>
      <c r="J114" s="4" t="s">
        <v>1207</v>
      </c>
      <c r="K114" s="4" t="s">
        <v>1208</v>
      </c>
      <c r="L114" s="4">
        <v>946630981</v>
      </c>
      <c r="M114" s="4" t="s">
        <v>1209</v>
      </c>
      <c r="N114" s="4"/>
      <c r="O114" s="4" t="s">
        <v>97</v>
      </c>
      <c r="P114" s="4"/>
      <c r="Q114" s="4"/>
      <c r="R114" s="4" t="s">
        <v>37</v>
      </c>
      <c r="S114" s="4" t="s">
        <v>1210</v>
      </c>
      <c r="T114" s="4"/>
      <c r="U114" s="4"/>
      <c r="V114" s="4"/>
      <c r="W114" s="4"/>
      <c r="X114" s="4" t="s">
        <v>1211</v>
      </c>
      <c r="Y114" s="4" t="s">
        <v>1212</v>
      </c>
      <c r="Z114" s="6" t="str">
        <f>HYPERLINK("https://jotformz.com/form.php?formID=61755175322657&amp;sid=342929791052765796&amp;mode=edit","Edit Submission")</f>
        <v>Edit Submission</v>
      </c>
    </row>
    <row r="115" spans="1:26" ht="14.25" customHeight="1" x14ac:dyDescent="0.25">
      <c r="A115" s="7">
        <v>42549.395798611113</v>
      </c>
      <c r="B115" s="4" t="s">
        <v>1030</v>
      </c>
      <c r="C115" s="4" t="s">
        <v>418</v>
      </c>
      <c r="D115" s="5">
        <v>41195</v>
      </c>
      <c r="E115" s="4" t="s">
        <v>1213</v>
      </c>
      <c r="F115" s="4" t="s">
        <v>29</v>
      </c>
      <c r="G115" s="4" t="s">
        <v>1214</v>
      </c>
      <c r="H115" s="4" t="s">
        <v>559</v>
      </c>
      <c r="I115" s="4" t="s">
        <v>1215</v>
      </c>
      <c r="J115" s="4" t="s">
        <v>388</v>
      </c>
      <c r="K115" s="4" t="s">
        <v>418</v>
      </c>
      <c r="L115" s="4">
        <v>981426981</v>
      </c>
      <c r="M115" s="4" t="s">
        <v>1216</v>
      </c>
      <c r="N115" s="4"/>
      <c r="O115" s="4" t="s">
        <v>36</v>
      </c>
      <c r="P115" s="4"/>
      <c r="Q115" s="4"/>
      <c r="R115" s="4" t="s">
        <v>37</v>
      </c>
      <c r="S115" s="4" t="s">
        <v>1217</v>
      </c>
      <c r="T115" s="4"/>
      <c r="U115" s="4"/>
      <c r="V115" s="4"/>
      <c r="W115" s="4"/>
      <c r="X115" s="4" t="s">
        <v>1218</v>
      </c>
      <c r="Y115" s="4" t="s">
        <v>1219</v>
      </c>
      <c r="Z115" s="6" t="str">
        <f>HYPERLINK("https://jotformz.com/form.php?formID=61755175322657&amp;sid=342929797201221478&amp;mode=edit","Edit Submission")</f>
        <v>Edit Submission</v>
      </c>
    </row>
    <row r="116" spans="1:26" ht="14.25" customHeight="1" x14ac:dyDescent="0.25">
      <c r="A116" s="7">
        <v>42549.396041666667</v>
      </c>
      <c r="B116" s="4" t="s">
        <v>496</v>
      </c>
      <c r="C116" s="4" t="s">
        <v>1220</v>
      </c>
      <c r="D116" s="5">
        <v>41026</v>
      </c>
      <c r="E116" s="4" t="s">
        <v>1221</v>
      </c>
      <c r="F116" s="4" t="s">
        <v>29</v>
      </c>
      <c r="G116" s="4" t="s">
        <v>1222</v>
      </c>
      <c r="H116" s="4" t="s">
        <v>1223</v>
      </c>
      <c r="I116" s="4" t="s">
        <v>1224</v>
      </c>
      <c r="J116" s="4" t="s">
        <v>1225</v>
      </c>
      <c r="K116" s="4" t="s">
        <v>1226</v>
      </c>
      <c r="L116" s="4" t="s">
        <v>1227</v>
      </c>
      <c r="M116" s="4" t="s">
        <v>1228</v>
      </c>
      <c r="N116" s="4"/>
      <c r="O116" s="4" t="s">
        <v>97</v>
      </c>
      <c r="P116" s="4"/>
      <c r="Q116" s="4"/>
      <c r="R116" s="4" t="s">
        <v>37</v>
      </c>
      <c r="S116" s="4" t="s">
        <v>1229</v>
      </c>
      <c r="T116" s="4"/>
      <c r="U116" s="4"/>
      <c r="V116" s="4"/>
      <c r="W116" s="4"/>
      <c r="X116" s="4" t="s">
        <v>1230</v>
      </c>
      <c r="Y116" s="4" t="s">
        <v>1231</v>
      </c>
      <c r="Z116" s="6" t="str">
        <f>HYPERLINK("https://jotformz.com/form.php?formID=61755175322657&amp;sid=342929818561815562&amp;mode=edit","Edit Submission")</f>
        <v>Edit Submission</v>
      </c>
    </row>
    <row r="117" spans="1:26" ht="14.25" customHeight="1" x14ac:dyDescent="0.25">
      <c r="A117" s="7">
        <v>42549.396226851852</v>
      </c>
      <c r="B117" s="4" t="s">
        <v>1232</v>
      </c>
      <c r="C117" s="4" t="s">
        <v>1233</v>
      </c>
      <c r="D117" s="5">
        <v>41003</v>
      </c>
      <c r="E117" s="4" t="s">
        <v>1234</v>
      </c>
      <c r="F117" s="4" t="s">
        <v>29</v>
      </c>
      <c r="G117" s="4" t="s">
        <v>1235</v>
      </c>
      <c r="H117" s="4" t="s">
        <v>1236</v>
      </c>
      <c r="I117" s="4" t="s">
        <v>1237</v>
      </c>
      <c r="J117" s="4" t="s">
        <v>1238</v>
      </c>
      <c r="K117" s="4" t="s">
        <v>1239</v>
      </c>
      <c r="L117" s="4">
        <v>224931393</v>
      </c>
      <c r="M117" s="4" t="s">
        <v>1240</v>
      </c>
      <c r="N117" s="4"/>
      <c r="O117" s="4" t="s">
        <v>445</v>
      </c>
      <c r="P117" s="4"/>
      <c r="Q117" s="4"/>
      <c r="R117" s="4" t="s">
        <v>37</v>
      </c>
      <c r="S117" s="4" t="s">
        <v>1241</v>
      </c>
      <c r="T117" s="4"/>
      <c r="U117" s="4"/>
      <c r="V117" s="4"/>
      <c r="W117" s="4"/>
      <c r="X117" s="4" t="s">
        <v>1242</v>
      </c>
      <c r="Y117" s="4" t="s">
        <v>1243</v>
      </c>
      <c r="Z117" s="6" t="str">
        <f>HYPERLINK("https://jotformz.com/form.php?formID=61755175322657&amp;sid=342929833685445712&amp;mode=edit","Edit Submission")</f>
        <v>Edit Submission</v>
      </c>
    </row>
    <row r="118" spans="1:26" ht="14.25" customHeight="1" x14ac:dyDescent="0.25">
      <c r="A118" s="7">
        <v>42549.396261574067</v>
      </c>
      <c r="B118" s="4" t="s">
        <v>1244</v>
      </c>
      <c r="C118" s="4" t="s">
        <v>1245</v>
      </c>
      <c r="D118" s="5">
        <v>41173</v>
      </c>
      <c r="E118" s="4" t="s">
        <v>1246</v>
      </c>
      <c r="F118" s="4" t="s">
        <v>29</v>
      </c>
      <c r="G118" s="4" t="s">
        <v>104</v>
      </c>
      <c r="H118" s="4" t="s">
        <v>1247</v>
      </c>
      <c r="I118" s="4" t="s">
        <v>1248</v>
      </c>
      <c r="J118" s="4" t="s">
        <v>1207</v>
      </c>
      <c r="K118" s="4" t="s">
        <v>1245</v>
      </c>
      <c r="L118" s="4" t="s">
        <v>1249</v>
      </c>
      <c r="M118" s="4" t="s">
        <v>1250</v>
      </c>
      <c r="N118" s="4"/>
      <c r="O118" s="4" t="s">
        <v>97</v>
      </c>
      <c r="P118" s="4"/>
      <c r="Q118" s="4"/>
      <c r="R118" s="4" t="s">
        <v>37</v>
      </c>
      <c r="S118" s="4" t="s">
        <v>1251</v>
      </c>
      <c r="T118" s="4"/>
      <c r="U118" s="4"/>
      <c r="V118" s="4"/>
      <c r="W118" s="4"/>
      <c r="X118" s="4" t="s">
        <v>1252</v>
      </c>
      <c r="Y118" s="4" t="s">
        <v>1253</v>
      </c>
      <c r="Z118" s="6" t="str">
        <f>HYPERLINK("https://jotformz.com/form.php?formID=61755175322657&amp;sid=342929836627381292&amp;mode=edit","Edit Submission")</f>
        <v>Edit Submission</v>
      </c>
    </row>
    <row r="119" spans="1:26" ht="14.25" customHeight="1" x14ac:dyDescent="0.25">
      <c r="A119" s="7">
        <v>42549.396284722221</v>
      </c>
      <c r="B119" s="4" t="s">
        <v>436</v>
      </c>
      <c r="C119" s="4" t="s">
        <v>1254</v>
      </c>
      <c r="D119" s="5">
        <v>41330</v>
      </c>
      <c r="E119" s="4" t="s">
        <v>1255</v>
      </c>
      <c r="F119" s="4" t="s">
        <v>29</v>
      </c>
      <c r="G119" s="4" t="s">
        <v>1256</v>
      </c>
      <c r="H119" s="4" t="s">
        <v>1082</v>
      </c>
      <c r="I119" s="4" t="s">
        <v>1257</v>
      </c>
      <c r="J119" s="4" t="s">
        <v>1258</v>
      </c>
      <c r="K119" s="4" t="s">
        <v>1259</v>
      </c>
      <c r="L119" s="4">
        <v>975388898</v>
      </c>
      <c r="M119" s="4" t="s">
        <v>1260</v>
      </c>
      <c r="N119" s="4"/>
      <c r="O119" s="4" t="s">
        <v>36</v>
      </c>
      <c r="P119" s="4"/>
      <c r="Q119" s="4"/>
      <c r="R119" s="4" t="s">
        <v>37</v>
      </c>
      <c r="S119" s="4" t="s">
        <v>1261</v>
      </c>
      <c r="T119" s="4"/>
      <c r="U119" s="4"/>
      <c r="V119" s="4"/>
      <c r="W119" s="4"/>
      <c r="X119" s="4" t="s">
        <v>1262</v>
      </c>
      <c r="Y119" s="4" t="s">
        <v>1263</v>
      </c>
      <c r="Z119" s="6" t="str">
        <f>HYPERLINK("https://jotformz.com/form.php?formID=61755175322657&amp;sid=342929839535828361&amp;mode=edit","Edit Submission")</f>
        <v>Edit Submission</v>
      </c>
    </row>
    <row r="120" spans="1:26" ht="14.25" customHeight="1" x14ac:dyDescent="0.25">
      <c r="A120" s="7">
        <v>42549.396319444437</v>
      </c>
      <c r="B120" s="4" t="s">
        <v>1264</v>
      </c>
      <c r="C120" s="4" t="s">
        <v>1265</v>
      </c>
      <c r="D120" s="5">
        <v>41049</v>
      </c>
      <c r="E120" s="4" t="s">
        <v>1266</v>
      </c>
      <c r="F120" s="4" t="s">
        <v>29</v>
      </c>
      <c r="G120" s="4" t="s">
        <v>1267</v>
      </c>
      <c r="H120" s="4" t="s">
        <v>1268</v>
      </c>
      <c r="I120" s="4" t="s">
        <v>1269</v>
      </c>
      <c r="J120" s="4" t="s">
        <v>1270</v>
      </c>
      <c r="K120" s="4" t="s">
        <v>1265</v>
      </c>
      <c r="L120" s="4">
        <v>993300611</v>
      </c>
      <c r="M120" s="4" t="s">
        <v>1271</v>
      </c>
      <c r="N120" s="4"/>
      <c r="O120" s="4" t="s">
        <v>97</v>
      </c>
      <c r="P120" s="4"/>
      <c r="Q120" s="4"/>
      <c r="R120" s="4" t="s">
        <v>37</v>
      </c>
      <c r="S120" s="4" t="s">
        <v>1272</v>
      </c>
      <c r="T120" s="4"/>
      <c r="U120" s="4"/>
      <c r="V120" s="4"/>
      <c r="W120" s="4"/>
      <c r="X120" s="4" t="s">
        <v>1273</v>
      </c>
      <c r="Y120" s="4" t="s">
        <v>1274</v>
      </c>
      <c r="Z120" s="6" t="str">
        <f>HYPERLINK("https://jotformz.com/form.php?formID=61755175322657&amp;sid=342929841110110743&amp;mode=edit","Edit Submission")</f>
        <v>Edit Submission</v>
      </c>
    </row>
    <row r="121" spans="1:26" ht="14.25" customHeight="1" x14ac:dyDescent="0.25">
      <c r="A121" s="7">
        <v>42549.396412037036</v>
      </c>
      <c r="B121" s="4" t="s">
        <v>1275</v>
      </c>
      <c r="C121" s="4" t="s">
        <v>1276</v>
      </c>
      <c r="D121" s="5">
        <v>41385</v>
      </c>
      <c r="E121" s="4" t="s">
        <v>1277</v>
      </c>
      <c r="F121" s="4" t="s">
        <v>29</v>
      </c>
      <c r="G121" s="4" t="s">
        <v>1278</v>
      </c>
      <c r="H121" s="4" t="s">
        <v>854</v>
      </c>
      <c r="I121" s="4" t="s">
        <v>1279</v>
      </c>
      <c r="J121" s="4" t="s">
        <v>1275</v>
      </c>
      <c r="K121" s="4" t="s">
        <v>1276</v>
      </c>
      <c r="L121" s="4">
        <v>966683484</v>
      </c>
      <c r="M121" s="4" t="s">
        <v>1280</v>
      </c>
      <c r="N121" s="4"/>
      <c r="O121" s="4" t="s">
        <v>97</v>
      </c>
      <c r="P121" s="4"/>
      <c r="Q121" s="4"/>
      <c r="R121" s="4" t="s">
        <v>37</v>
      </c>
      <c r="S121" s="4" t="s">
        <v>1281</v>
      </c>
      <c r="T121" s="4"/>
      <c r="U121" s="4"/>
      <c r="V121" s="4"/>
      <c r="W121" s="4"/>
      <c r="X121" s="4" t="s">
        <v>1282</v>
      </c>
      <c r="Y121" s="4" t="s">
        <v>1283</v>
      </c>
      <c r="Z121" s="6" t="str">
        <f>HYPERLINK("https://jotformz.com/form.php?formID=61755175322657&amp;sid=342929850731584014&amp;mode=edit","Edit Submission")</f>
        <v>Edit Submission</v>
      </c>
    </row>
    <row r="122" spans="1:26" ht="14.25" customHeight="1" x14ac:dyDescent="0.25">
      <c r="A122" s="7">
        <v>42549.396435185183</v>
      </c>
      <c r="B122" s="4" t="s">
        <v>1284</v>
      </c>
      <c r="C122" s="4" t="s">
        <v>1285</v>
      </c>
      <c r="D122" s="5">
        <v>41319</v>
      </c>
      <c r="E122" s="4" t="s">
        <v>1286</v>
      </c>
      <c r="F122" s="4" t="s">
        <v>29</v>
      </c>
      <c r="G122" s="4" t="s">
        <v>1287</v>
      </c>
      <c r="H122" s="4" t="s">
        <v>1288</v>
      </c>
      <c r="I122" s="4" t="s">
        <v>1289</v>
      </c>
      <c r="J122" s="4" t="s">
        <v>1290</v>
      </c>
      <c r="K122" s="4" t="s">
        <v>1291</v>
      </c>
      <c r="L122" s="4">
        <v>997791068</v>
      </c>
      <c r="M122" s="4" t="s">
        <v>1292</v>
      </c>
      <c r="N122" s="4"/>
      <c r="O122" s="4" t="s">
        <v>36</v>
      </c>
      <c r="P122" s="4"/>
      <c r="Q122" s="4"/>
      <c r="R122" s="4" t="s">
        <v>37</v>
      </c>
      <c r="S122" s="4" t="s">
        <v>1293</v>
      </c>
      <c r="T122" s="4"/>
      <c r="U122" s="4"/>
      <c r="V122" s="4"/>
      <c r="W122" s="4"/>
      <c r="X122" s="4" t="s">
        <v>1294</v>
      </c>
      <c r="Y122" s="4" t="s">
        <v>1295</v>
      </c>
      <c r="Z122" s="6" t="str">
        <f>HYPERLINK("https://jotformz.com/form.php?formID=61755175322657&amp;sid=342929851532890276&amp;mode=edit","Edit Submission")</f>
        <v>Edit Submission</v>
      </c>
    </row>
    <row r="123" spans="1:26" ht="14.25" customHeight="1" x14ac:dyDescent="0.25">
      <c r="A123" s="7">
        <v>42549.396585648137</v>
      </c>
      <c r="B123" s="4" t="s">
        <v>425</v>
      </c>
      <c r="C123" s="4" t="s">
        <v>1296</v>
      </c>
      <c r="D123" s="5">
        <v>41063</v>
      </c>
      <c r="E123" s="4" t="s">
        <v>1297</v>
      </c>
      <c r="F123" s="4" t="s">
        <v>29</v>
      </c>
      <c r="G123" s="4" t="s">
        <v>1298</v>
      </c>
      <c r="H123" s="4" t="s">
        <v>1299</v>
      </c>
      <c r="I123" s="4" t="s">
        <v>1300</v>
      </c>
      <c r="J123" s="4" t="s">
        <v>107</v>
      </c>
      <c r="K123" s="4" t="s">
        <v>1296</v>
      </c>
      <c r="L123" s="4">
        <v>998813351</v>
      </c>
      <c r="M123" s="4" t="s">
        <v>1301</v>
      </c>
      <c r="N123" s="4"/>
      <c r="O123" s="4" t="s">
        <v>97</v>
      </c>
      <c r="P123" s="4"/>
      <c r="Q123" s="4"/>
      <c r="R123" s="4" t="s">
        <v>37</v>
      </c>
      <c r="S123" s="4" t="s">
        <v>1302</v>
      </c>
      <c r="T123" s="4"/>
      <c r="U123" s="4"/>
      <c r="V123" s="4"/>
      <c r="W123" s="4"/>
      <c r="X123" s="4" t="s">
        <v>1303</v>
      </c>
      <c r="Y123" s="4" t="s">
        <v>1304</v>
      </c>
      <c r="Z123" s="6" t="str">
        <f>HYPERLINK("https://jotformz.com/form.php?formID=61755175322657&amp;sid=342929865959949337&amp;mode=edit","Edit Submission")</f>
        <v>Edit Submission</v>
      </c>
    </row>
    <row r="124" spans="1:26" ht="14.25" customHeight="1" x14ac:dyDescent="0.25">
      <c r="A124" s="7">
        <v>42549.396597222221</v>
      </c>
      <c r="B124" s="4" t="s">
        <v>1305</v>
      </c>
      <c r="C124" s="4" t="s">
        <v>1306</v>
      </c>
      <c r="D124" s="5">
        <v>41290</v>
      </c>
      <c r="E124" s="4" t="s">
        <v>1307</v>
      </c>
      <c r="F124" s="4" t="s">
        <v>29</v>
      </c>
      <c r="G124" s="4" t="s">
        <v>1308</v>
      </c>
      <c r="H124" s="4" t="s">
        <v>1309</v>
      </c>
      <c r="I124" s="4" t="s">
        <v>1310</v>
      </c>
      <c r="J124" s="4" t="s">
        <v>697</v>
      </c>
      <c r="K124" s="4" t="s">
        <v>1311</v>
      </c>
      <c r="L124" s="4">
        <v>973320710</v>
      </c>
      <c r="M124" s="4" t="s">
        <v>1312</v>
      </c>
      <c r="N124" s="4"/>
      <c r="O124" s="4" t="s">
        <v>212</v>
      </c>
      <c r="P124" s="4"/>
      <c r="Q124" s="4"/>
      <c r="R124" s="4" t="s">
        <v>37</v>
      </c>
      <c r="S124" s="4" t="s">
        <v>1313</v>
      </c>
      <c r="T124" s="4"/>
      <c r="U124" s="4"/>
      <c r="V124" s="4"/>
      <c r="W124" s="4"/>
      <c r="X124" s="4" t="s">
        <v>1314</v>
      </c>
      <c r="Y124" s="4" t="s">
        <v>1315</v>
      </c>
      <c r="Z124" s="6" t="str">
        <f>HYPERLINK("https://jotformz.com/form.php?formID=61755175322657&amp;sid=342929866091295560&amp;mode=edit","Edit Submission")</f>
        <v>Edit Submission</v>
      </c>
    </row>
    <row r="125" spans="1:26" ht="14.25" customHeight="1" x14ac:dyDescent="0.25">
      <c r="A125" s="7">
        <v>42549.39675925926</v>
      </c>
      <c r="B125" s="4" t="s">
        <v>496</v>
      </c>
      <c r="C125" s="4" t="s">
        <v>1316</v>
      </c>
      <c r="D125" s="5">
        <v>41159</v>
      </c>
      <c r="E125" s="4" t="s">
        <v>1317</v>
      </c>
      <c r="F125" s="4" t="s">
        <v>29</v>
      </c>
      <c r="G125" s="4" t="s">
        <v>1318</v>
      </c>
      <c r="H125" s="4" t="s">
        <v>911</v>
      </c>
      <c r="I125" s="4" t="s">
        <v>1319</v>
      </c>
      <c r="J125" s="4" t="s">
        <v>1320</v>
      </c>
      <c r="K125" s="4" t="s">
        <v>1316</v>
      </c>
      <c r="L125" s="4">
        <v>967007673</v>
      </c>
      <c r="M125" s="4" t="s">
        <v>1321</v>
      </c>
      <c r="N125" s="4"/>
      <c r="O125" s="4" t="s">
        <v>97</v>
      </c>
      <c r="P125" s="4"/>
      <c r="Q125" s="4"/>
      <c r="R125" s="4" t="s">
        <v>37</v>
      </c>
      <c r="S125" s="4" t="s">
        <v>1322</v>
      </c>
      <c r="T125" s="4"/>
      <c r="U125" s="4"/>
      <c r="V125" s="4"/>
      <c r="W125" s="4"/>
      <c r="X125" s="4" t="s">
        <v>1323</v>
      </c>
      <c r="Y125" s="4" t="s">
        <v>1324</v>
      </c>
      <c r="Z125" s="6" t="str">
        <f>HYPERLINK("https://jotformz.com/form.php?formID=61755175322657&amp;sid=342929879412194641&amp;mode=edit","Edit Submission")</f>
        <v>Edit Submission</v>
      </c>
    </row>
    <row r="126" spans="1:26" ht="14.25" customHeight="1" x14ac:dyDescent="0.25">
      <c r="A126" s="7">
        <v>42549.396840277783</v>
      </c>
      <c r="B126" s="4" t="s">
        <v>1325</v>
      </c>
      <c r="C126" s="4" t="s">
        <v>1326</v>
      </c>
      <c r="D126" s="5">
        <v>41176</v>
      </c>
      <c r="E126" s="4" t="s">
        <v>1327</v>
      </c>
      <c r="F126" s="4" t="s">
        <v>29</v>
      </c>
      <c r="G126" s="4" t="s">
        <v>1328</v>
      </c>
      <c r="H126" s="4" t="s">
        <v>901</v>
      </c>
      <c r="I126" s="4" t="s">
        <v>1329</v>
      </c>
      <c r="J126" s="4" t="s">
        <v>841</v>
      </c>
      <c r="K126" s="4" t="s">
        <v>1326</v>
      </c>
      <c r="L126" s="4">
        <v>998720386</v>
      </c>
      <c r="M126" s="4" t="s">
        <v>1330</v>
      </c>
      <c r="N126" s="4"/>
      <c r="O126" s="4" t="s">
        <v>1331</v>
      </c>
      <c r="P126" s="4"/>
      <c r="Q126" s="4"/>
      <c r="R126" s="4" t="s">
        <v>37</v>
      </c>
      <c r="S126" s="4" t="s">
        <v>1332</v>
      </c>
      <c r="T126" s="4"/>
      <c r="U126" s="4"/>
      <c r="V126" s="4"/>
      <c r="W126" s="4"/>
      <c r="X126" s="4" t="s">
        <v>1333</v>
      </c>
      <c r="Y126" s="4" t="s">
        <v>1334</v>
      </c>
      <c r="Z126" s="6" t="str">
        <f>HYPERLINK("https://jotformz.com/form.php?formID=61755175322657&amp;sid=342929886571448527&amp;mode=edit","Edit Submission")</f>
        <v>Edit Submission</v>
      </c>
    </row>
    <row r="127" spans="1:26" ht="14.25" customHeight="1" x14ac:dyDescent="0.25">
      <c r="A127" s="7">
        <v>42549.397986111107</v>
      </c>
      <c r="B127" s="4" t="s">
        <v>1335</v>
      </c>
      <c r="C127" s="4" t="s">
        <v>1336</v>
      </c>
      <c r="D127" s="5">
        <v>41227</v>
      </c>
      <c r="E127" s="4" t="s">
        <v>1337</v>
      </c>
      <c r="F127" s="4" t="s">
        <v>29</v>
      </c>
      <c r="G127" s="4" t="s">
        <v>1338</v>
      </c>
      <c r="H127" s="4" t="s">
        <v>1339</v>
      </c>
      <c r="I127" s="4" t="s">
        <v>1340</v>
      </c>
      <c r="J127" s="4" t="s">
        <v>1341</v>
      </c>
      <c r="K127" s="4" t="s">
        <v>1336</v>
      </c>
      <c r="L127" s="4">
        <v>982339238</v>
      </c>
      <c r="M127" s="4" t="s">
        <v>1342</v>
      </c>
      <c r="N127" s="4"/>
      <c r="O127" s="4" t="s">
        <v>85</v>
      </c>
      <c r="P127" s="4"/>
      <c r="Q127" s="4"/>
      <c r="R127" s="4" t="s">
        <v>37</v>
      </c>
      <c r="S127" s="4" t="s">
        <v>1343</v>
      </c>
      <c r="T127" s="4"/>
      <c r="U127" s="4"/>
      <c r="V127" s="4"/>
      <c r="W127" s="4"/>
      <c r="X127" s="4" t="s">
        <v>1344</v>
      </c>
      <c r="Y127" s="4" t="s">
        <v>1345</v>
      </c>
      <c r="Z127" s="6" t="str">
        <f>HYPERLINK("https://jotformz.com/form.php?formID=61755175322657&amp;sid=342929985831774626&amp;mode=edit","Edit Submission")</f>
        <v>Edit Submission</v>
      </c>
    </row>
    <row r="128" spans="1:26" ht="14.25" customHeight="1" x14ac:dyDescent="0.25">
      <c r="A128" s="7">
        <v>42549.398043981477</v>
      </c>
      <c r="B128" s="4" t="s">
        <v>1346</v>
      </c>
      <c r="C128" s="4" t="s">
        <v>1347</v>
      </c>
      <c r="D128" s="5">
        <v>41236</v>
      </c>
      <c r="E128" s="4" t="s">
        <v>1348</v>
      </c>
      <c r="F128" s="4" t="s">
        <v>29</v>
      </c>
      <c r="G128" s="4" t="s">
        <v>1349</v>
      </c>
      <c r="H128" s="4" t="s">
        <v>1350</v>
      </c>
      <c r="I128" s="4" t="s">
        <v>1351</v>
      </c>
      <c r="J128" s="4" t="s">
        <v>1125</v>
      </c>
      <c r="K128" s="4" t="s">
        <v>1347</v>
      </c>
      <c r="L128" s="4">
        <v>996827544</v>
      </c>
      <c r="M128" s="4" t="s">
        <v>1352</v>
      </c>
      <c r="N128" s="4"/>
      <c r="O128" s="4" t="s">
        <v>97</v>
      </c>
      <c r="P128" s="4"/>
      <c r="Q128" s="4"/>
      <c r="R128" s="4" t="s">
        <v>37</v>
      </c>
      <c r="S128" s="4" t="s">
        <v>1353</v>
      </c>
      <c r="T128" s="4"/>
      <c r="U128" s="4"/>
      <c r="V128" s="4"/>
      <c r="W128" s="4"/>
      <c r="X128" s="4" t="s">
        <v>1354</v>
      </c>
      <c r="Y128" s="4" t="s">
        <v>1355</v>
      </c>
      <c r="Z128" s="6" t="str">
        <f>HYPERLINK("https://jotformz.com/form.php?formID=61755175322657&amp;sid=342929990832120249&amp;mode=edit","Edit Submission")</f>
        <v>Edit Submission</v>
      </c>
    </row>
    <row r="129" spans="1:26" ht="14.25" customHeight="1" x14ac:dyDescent="0.25">
      <c r="A129" s="7">
        <v>42549.398368055547</v>
      </c>
      <c r="B129" s="4" t="s">
        <v>969</v>
      </c>
      <c r="C129" s="4" t="s">
        <v>1356</v>
      </c>
      <c r="D129" s="5">
        <v>40914</v>
      </c>
      <c r="E129" s="4" t="s">
        <v>1357</v>
      </c>
      <c r="F129" s="4" t="s">
        <v>161</v>
      </c>
      <c r="G129" s="4"/>
      <c r="H129" s="4" t="s">
        <v>1358</v>
      </c>
      <c r="I129" s="4" t="s">
        <v>1359</v>
      </c>
      <c r="J129" s="4" t="s">
        <v>1360</v>
      </c>
      <c r="K129" s="4" t="s">
        <v>1361</v>
      </c>
      <c r="L129" s="4" t="s">
        <v>1362</v>
      </c>
      <c r="M129" s="4" t="s">
        <v>1363</v>
      </c>
      <c r="N129" s="4"/>
      <c r="O129" s="4" t="s">
        <v>1364</v>
      </c>
      <c r="P129" s="4"/>
      <c r="Q129" s="4"/>
      <c r="R129" s="4" t="s">
        <v>37</v>
      </c>
      <c r="S129" s="4" t="s">
        <v>1365</v>
      </c>
      <c r="T129" s="4"/>
      <c r="U129" s="4"/>
      <c r="V129" s="4"/>
      <c r="W129" s="4"/>
      <c r="X129" s="4" t="s">
        <v>1366</v>
      </c>
      <c r="Y129" s="4" t="s">
        <v>1367</v>
      </c>
      <c r="Z129" s="6" t="str">
        <f>HYPERLINK("https://jotformz.com/form.php?formID=61755175322657&amp;sid=342930019913421198&amp;mode=edit","Edit Submission")</f>
        <v>Edit Submission</v>
      </c>
    </row>
    <row r="130" spans="1:26" ht="14.25" customHeight="1" x14ac:dyDescent="0.25">
      <c r="A130" s="7">
        <v>42549.398530092592</v>
      </c>
      <c r="B130" s="4" t="s">
        <v>56</v>
      </c>
      <c r="C130" s="4" t="s">
        <v>1368</v>
      </c>
      <c r="D130" s="5">
        <v>41134</v>
      </c>
      <c r="E130" s="4" t="s">
        <v>1369</v>
      </c>
      <c r="F130" s="4" t="s">
        <v>29</v>
      </c>
      <c r="G130" s="4" t="s">
        <v>1370</v>
      </c>
      <c r="H130" s="4" t="s">
        <v>1371</v>
      </c>
      <c r="I130" s="4" t="s">
        <v>1372</v>
      </c>
      <c r="J130" s="4" t="s">
        <v>1373</v>
      </c>
      <c r="K130" s="4" t="s">
        <v>1374</v>
      </c>
      <c r="L130" s="4">
        <v>942514615</v>
      </c>
      <c r="M130" s="4" t="s">
        <v>1375</v>
      </c>
      <c r="N130" s="4"/>
      <c r="O130" s="4" t="s">
        <v>36</v>
      </c>
      <c r="P130" s="4"/>
      <c r="Q130" s="4"/>
      <c r="R130" s="4" t="s">
        <v>37</v>
      </c>
      <c r="S130" s="4" t="s">
        <v>1376</v>
      </c>
      <c r="T130" s="4"/>
      <c r="U130" s="4"/>
      <c r="V130" s="4"/>
      <c r="W130" s="4"/>
      <c r="X130" s="4" t="s">
        <v>1377</v>
      </c>
      <c r="Y130" s="4" t="s">
        <v>1378</v>
      </c>
      <c r="Z130" s="6" t="str">
        <f>HYPERLINK("https://jotformz.com/form.php?formID=61755175322657&amp;sid=342930032025507354&amp;mode=edit","Edit Submission")</f>
        <v>Edit Submission</v>
      </c>
    </row>
    <row r="131" spans="1:26" ht="14.25" customHeight="1" x14ac:dyDescent="0.25">
      <c r="A131" s="7">
        <v>42549.398657407408</v>
      </c>
      <c r="B131" s="4" t="s">
        <v>1379</v>
      </c>
      <c r="C131" s="4" t="s">
        <v>1380</v>
      </c>
      <c r="D131" s="5">
        <v>41311</v>
      </c>
      <c r="E131" s="4" t="s">
        <v>1381</v>
      </c>
      <c r="F131" s="4" t="s">
        <v>29</v>
      </c>
      <c r="G131" s="4" t="s">
        <v>1382</v>
      </c>
      <c r="H131" s="4" t="s">
        <v>1383</v>
      </c>
      <c r="I131" s="4" t="s">
        <v>1384</v>
      </c>
      <c r="J131" s="4" t="s">
        <v>298</v>
      </c>
      <c r="K131" s="4" t="s">
        <v>1385</v>
      </c>
      <c r="L131" s="4">
        <v>942723937</v>
      </c>
      <c r="M131" s="4" t="s">
        <v>1386</v>
      </c>
      <c r="N131" s="4"/>
      <c r="O131" s="4" t="s">
        <v>1387</v>
      </c>
      <c r="P131" s="4"/>
      <c r="Q131" s="4"/>
      <c r="R131" s="4" t="s">
        <v>37</v>
      </c>
      <c r="S131" s="4" t="s">
        <v>1388</v>
      </c>
      <c r="T131" s="4"/>
      <c r="U131" s="4"/>
      <c r="V131" s="4"/>
      <c r="W131" s="4"/>
      <c r="X131" s="4" t="s">
        <v>1389</v>
      </c>
      <c r="Y131" s="4" t="s">
        <v>1390</v>
      </c>
      <c r="Z131" s="6" t="str">
        <f>HYPERLINK("https://jotformz.com/form.php?formID=61755175322657&amp;sid=342930043331781054&amp;mode=edit","Edit Submission")</f>
        <v>Edit Submission</v>
      </c>
    </row>
    <row r="132" spans="1:26" ht="14.25" customHeight="1" x14ac:dyDescent="0.25">
      <c r="A132" s="7">
        <v>42549.398738425924</v>
      </c>
      <c r="B132" s="4" t="s">
        <v>1167</v>
      </c>
      <c r="C132" s="4" t="s">
        <v>347</v>
      </c>
      <c r="D132" s="5">
        <v>41248</v>
      </c>
      <c r="E132" s="4" t="s">
        <v>1391</v>
      </c>
      <c r="F132" s="4" t="s">
        <v>29</v>
      </c>
      <c r="G132" s="4" t="s">
        <v>1392</v>
      </c>
      <c r="H132" s="4" t="s">
        <v>751</v>
      </c>
      <c r="I132" s="4" t="s">
        <v>1393</v>
      </c>
      <c r="J132" s="4" t="s">
        <v>1394</v>
      </c>
      <c r="K132" s="4" t="s">
        <v>347</v>
      </c>
      <c r="L132" s="4">
        <v>977634097</v>
      </c>
      <c r="M132" s="4" t="s">
        <v>1395</v>
      </c>
      <c r="N132" s="4"/>
      <c r="O132" s="4" t="s">
        <v>36</v>
      </c>
      <c r="P132" s="4"/>
      <c r="Q132" s="4"/>
      <c r="R132" s="4" t="s">
        <v>37</v>
      </c>
      <c r="S132" s="4" t="s">
        <v>1396</v>
      </c>
      <c r="T132" s="4"/>
      <c r="U132" s="4"/>
      <c r="V132" s="4"/>
      <c r="W132" s="4"/>
      <c r="X132" s="4" t="s">
        <v>1397</v>
      </c>
      <c r="Y132" s="4" t="s">
        <v>1398</v>
      </c>
      <c r="Z132" s="6" t="str">
        <f>HYPERLINK("https://jotformz.com/form.php?formID=61755175322657&amp;sid=342930051497413807&amp;mode=edit","Edit Submission")</f>
        <v>Edit Submission</v>
      </c>
    </row>
    <row r="133" spans="1:26" ht="14.25" customHeight="1" x14ac:dyDescent="0.25">
      <c r="A133" s="7">
        <v>42549.399131944447</v>
      </c>
      <c r="B133" s="4" t="s">
        <v>1154</v>
      </c>
      <c r="C133" s="4" t="s">
        <v>1399</v>
      </c>
      <c r="D133" s="5">
        <v>41368</v>
      </c>
      <c r="E133" s="4" t="s">
        <v>1400</v>
      </c>
      <c r="F133" s="4" t="s">
        <v>29</v>
      </c>
      <c r="G133" s="4" t="s">
        <v>1401</v>
      </c>
      <c r="H133" s="4" t="s">
        <v>1402</v>
      </c>
      <c r="I133" s="4" t="s">
        <v>1403</v>
      </c>
      <c r="J133" s="4" t="s">
        <v>1404</v>
      </c>
      <c r="K133" s="4" t="s">
        <v>1399</v>
      </c>
      <c r="L133" s="4">
        <v>958652891</v>
      </c>
      <c r="M133" s="4" t="s">
        <v>1405</v>
      </c>
      <c r="N133" s="4"/>
      <c r="O133" s="4" t="s">
        <v>965</v>
      </c>
      <c r="P133" s="4"/>
      <c r="Q133" s="4"/>
      <c r="R133" s="4" t="s">
        <v>37</v>
      </c>
      <c r="S133" s="4" t="s">
        <v>1406</v>
      </c>
      <c r="T133" s="4"/>
      <c r="U133" s="4"/>
      <c r="V133" s="4"/>
      <c r="W133" s="4"/>
      <c r="X133" s="4" t="s">
        <v>1407</v>
      </c>
      <c r="Y133" s="4" t="s">
        <v>1408</v>
      </c>
      <c r="Z133" s="6" t="str">
        <f>HYPERLINK("https://jotformz.com/form.php?formID=61755175322657&amp;sid=342930085148389613&amp;mode=edit","Edit Submission")</f>
        <v>Edit Submission</v>
      </c>
    </row>
    <row r="134" spans="1:26" ht="14.25" customHeight="1" x14ac:dyDescent="0.25">
      <c r="A134" s="7">
        <v>42549.399328703701</v>
      </c>
      <c r="B134" s="4" t="s">
        <v>1409</v>
      </c>
      <c r="C134" s="4" t="s">
        <v>1410</v>
      </c>
      <c r="D134" s="5">
        <v>41176</v>
      </c>
      <c r="E134" s="4" t="s">
        <v>1411</v>
      </c>
      <c r="F134" s="4" t="s">
        <v>29</v>
      </c>
      <c r="G134" s="4" t="s">
        <v>1412</v>
      </c>
      <c r="H134" s="4" t="s">
        <v>1413</v>
      </c>
      <c r="I134" s="4" t="s">
        <v>1414</v>
      </c>
      <c r="J134" s="4" t="s">
        <v>1415</v>
      </c>
      <c r="K134" s="4" t="s">
        <v>1416</v>
      </c>
      <c r="L134" s="4" t="s">
        <v>1417</v>
      </c>
      <c r="M134" s="4" t="s">
        <v>1418</v>
      </c>
      <c r="N134" s="4"/>
      <c r="O134" s="4" t="s">
        <v>85</v>
      </c>
      <c r="P134" s="4"/>
      <c r="Q134" s="4"/>
      <c r="R134" s="4" t="s">
        <v>37</v>
      </c>
      <c r="S134" s="4" t="s">
        <v>1419</v>
      </c>
      <c r="T134" s="4"/>
      <c r="U134" s="4"/>
      <c r="V134" s="4"/>
      <c r="W134" s="4"/>
      <c r="X134" s="4" t="s">
        <v>1420</v>
      </c>
      <c r="Y134" s="4" t="s">
        <v>1421</v>
      </c>
      <c r="Z134" s="6" t="str">
        <f>HYPERLINK("https://jotformz.com/form.php?formID=61755175322657&amp;sid=342930102981686072&amp;mode=edit","Edit Submission")</f>
        <v>Edit Submission</v>
      </c>
    </row>
    <row r="135" spans="1:26" ht="14.25" customHeight="1" x14ac:dyDescent="0.25">
      <c r="A135" s="7">
        <v>42549.399444444447</v>
      </c>
      <c r="B135" s="4" t="s">
        <v>56</v>
      </c>
      <c r="C135" s="4" t="s">
        <v>1422</v>
      </c>
      <c r="D135" s="5">
        <v>41141</v>
      </c>
      <c r="E135" s="4" t="s">
        <v>1423</v>
      </c>
      <c r="F135" s="4" t="s">
        <v>29</v>
      </c>
      <c r="G135" s="4" t="s">
        <v>1424</v>
      </c>
      <c r="H135" s="4" t="s">
        <v>1425</v>
      </c>
      <c r="I135" s="4" t="s">
        <v>1426</v>
      </c>
      <c r="J135" s="4" t="s">
        <v>1427</v>
      </c>
      <c r="K135" s="4" t="s">
        <v>1422</v>
      </c>
      <c r="L135" s="4">
        <v>997265190</v>
      </c>
      <c r="M135" s="4" t="s">
        <v>1428</v>
      </c>
      <c r="N135" s="4"/>
      <c r="O135" s="4" t="s">
        <v>36</v>
      </c>
      <c r="P135" s="4"/>
      <c r="Q135" s="4"/>
      <c r="R135" s="4" t="s">
        <v>37</v>
      </c>
      <c r="S135" s="4" t="s">
        <v>1429</v>
      </c>
      <c r="T135" s="4"/>
      <c r="U135" s="4"/>
      <c r="V135" s="4"/>
      <c r="W135" s="4"/>
      <c r="X135" s="4" t="s">
        <v>1430</v>
      </c>
      <c r="Y135" s="4" t="s">
        <v>1431</v>
      </c>
      <c r="Z135" s="6" t="str">
        <f>HYPERLINK("https://jotformz.com/form.php?formID=61755175322657&amp;sid=342930111431939086&amp;mode=edit","Edit Submission")</f>
        <v>Edit Submission</v>
      </c>
    </row>
    <row r="136" spans="1:26" ht="14.25" customHeight="1" x14ac:dyDescent="0.25">
      <c r="A136" s="7">
        <v>42549.399745370371</v>
      </c>
      <c r="B136" s="4" t="s">
        <v>831</v>
      </c>
      <c r="C136" s="4" t="s">
        <v>1432</v>
      </c>
      <c r="D136" s="5">
        <v>41459</v>
      </c>
      <c r="E136" s="4" t="s">
        <v>1433</v>
      </c>
      <c r="F136" s="4" t="s">
        <v>29</v>
      </c>
      <c r="G136" s="4" t="s">
        <v>834</v>
      </c>
      <c r="H136" s="4" t="s">
        <v>835</v>
      </c>
      <c r="I136" s="4" t="s">
        <v>304</v>
      </c>
      <c r="J136" s="4" t="s">
        <v>836</v>
      </c>
      <c r="K136" s="4" t="s">
        <v>832</v>
      </c>
      <c r="L136" s="4">
        <v>998156541</v>
      </c>
      <c r="M136" s="4" t="s">
        <v>837</v>
      </c>
      <c r="N136" s="4"/>
      <c r="O136" s="4" t="s">
        <v>355</v>
      </c>
      <c r="P136" s="4"/>
      <c r="Q136" s="4"/>
      <c r="R136" s="4" t="s">
        <v>37</v>
      </c>
      <c r="S136" s="4" t="s">
        <v>1434</v>
      </c>
      <c r="T136" s="4"/>
      <c r="U136" s="4"/>
      <c r="V136" s="4"/>
      <c r="W136" s="4"/>
      <c r="X136" s="4" t="s">
        <v>839</v>
      </c>
      <c r="Y136" s="4" t="s">
        <v>1435</v>
      </c>
      <c r="Z136" s="6" t="str">
        <f>HYPERLINK("https://jotformz.com/form.php?formID=61755175322657&amp;sid=342930138601679695&amp;mode=edit","Edit Submission")</f>
        <v>Edit Submission</v>
      </c>
    </row>
    <row r="137" spans="1:26" ht="14.25" customHeight="1" x14ac:dyDescent="0.25">
      <c r="A137" s="7">
        <v>42549.399780092594</v>
      </c>
      <c r="B137" s="4" t="s">
        <v>1436</v>
      </c>
      <c r="C137" s="4" t="s">
        <v>1437</v>
      </c>
      <c r="D137" s="5">
        <v>41054</v>
      </c>
      <c r="E137" s="4" t="s">
        <v>1438</v>
      </c>
      <c r="F137" s="4" t="s">
        <v>29</v>
      </c>
      <c r="G137" s="4" t="s">
        <v>1439</v>
      </c>
      <c r="H137" s="4" t="s">
        <v>1440</v>
      </c>
      <c r="I137" s="4" t="s">
        <v>1441</v>
      </c>
      <c r="J137" s="4" t="s">
        <v>1442</v>
      </c>
      <c r="K137" s="4" t="s">
        <v>1437</v>
      </c>
      <c r="L137" s="4">
        <v>964946170</v>
      </c>
      <c r="M137" s="4" t="s">
        <v>1443</v>
      </c>
      <c r="N137" s="4"/>
      <c r="O137" s="4" t="s">
        <v>1444</v>
      </c>
      <c r="P137" s="4"/>
      <c r="Q137" s="4"/>
      <c r="R137" s="4" t="s">
        <v>37</v>
      </c>
      <c r="S137" s="4" t="s">
        <v>1445</v>
      </c>
      <c r="T137" s="4"/>
      <c r="U137" s="4"/>
      <c r="V137" s="4"/>
      <c r="W137" s="4"/>
      <c r="X137" s="4" t="s">
        <v>1446</v>
      </c>
      <c r="Y137" s="4" t="s">
        <v>1447</v>
      </c>
      <c r="Z137" s="6" t="str">
        <f>HYPERLINK("https://jotformz.com/form.php?formID=61755175322657&amp;sid=342930140422730078&amp;mode=edit","Edit Submission")</f>
        <v>Edit Submission</v>
      </c>
    </row>
    <row r="138" spans="1:26" ht="14.25" customHeight="1" x14ac:dyDescent="0.25">
      <c r="A138" s="7">
        <v>42549.399861111109</v>
      </c>
      <c r="B138" s="4" t="s">
        <v>1448</v>
      </c>
      <c r="C138" s="4" t="s">
        <v>1449</v>
      </c>
      <c r="D138" s="5">
        <v>41192</v>
      </c>
      <c r="E138" s="4" t="s">
        <v>1450</v>
      </c>
      <c r="F138" s="4" t="s">
        <v>29</v>
      </c>
      <c r="G138" s="4" t="s">
        <v>1451</v>
      </c>
      <c r="H138" s="4" t="s">
        <v>363</v>
      </c>
      <c r="I138" s="4" t="s">
        <v>1452</v>
      </c>
      <c r="J138" s="4" t="s">
        <v>419</v>
      </c>
      <c r="K138" s="4" t="s">
        <v>1449</v>
      </c>
      <c r="L138" s="4">
        <v>942494811</v>
      </c>
      <c r="M138" s="4" t="s">
        <v>1453</v>
      </c>
      <c r="N138" s="4"/>
      <c r="O138" s="4" t="s">
        <v>36</v>
      </c>
      <c r="P138" s="4"/>
      <c r="Q138" s="4"/>
      <c r="R138" s="4" t="s">
        <v>37</v>
      </c>
      <c r="S138" s="4" t="s">
        <v>1454</v>
      </c>
      <c r="T138" s="4"/>
      <c r="U138" s="4"/>
      <c r="V138" s="4"/>
      <c r="W138" s="4"/>
      <c r="X138" s="4" t="s">
        <v>1455</v>
      </c>
      <c r="Y138" s="4" t="s">
        <v>1456</v>
      </c>
      <c r="Z138" s="6" t="str">
        <f>HYPERLINK("https://jotformz.com/form.php?formID=61755175322657&amp;sid=342930148678490109&amp;mode=edit","Edit Submission")</f>
        <v>Edit Submission</v>
      </c>
    </row>
    <row r="139" spans="1:26" ht="14.25" customHeight="1" x14ac:dyDescent="0.25">
      <c r="A139" s="7">
        <v>42549.400081018517</v>
      </c>
      <c r="B139" s="4" t="s">
        <v>306</v>
      </c>
      <c r="C139" s="4" t="s">
        <v>1457</v>
      </c>
      <c r="D139" s="5">
        <v>41028</v>
      </c>
      <c r="E139" s="4" t="s">
        <v>1458</v>
      </c>
      <c r="F139" s="4" t="s">
        <v>161</v>
      </c>
      <c r="G139" s="4" t="s">
        <v>161</v>
      </c>
      <c r="H139" s="4" t="s">
        <v>1459</v>
      </c>
      <c r="I139" s="4" t="s">
        <v>364</v>
      </c>
      <c r="J139" s="4" t="s">
        <v>130</v>
      </c>
      <c r="K139" s="4" t="s">
        <v>1457</v>
      </c>
      <c r="L139" s="4">
        <v>957068124</v>
      </c>
      <c r="M139" s="4" t="s">
        <v>1460</v>
      </c>
      <c r="N139" s="4"/>
      <c r="O139" s="4" t="s">
        <v>36</v>
      </c>
      <c r="P139" s="4"/>
      <c r="Q139" s="4"/>
      <c r="R139" s="4" t="s">
        <v>37</v>
      </c>
      <c r="S139" s="4" t="s">
        <v>1461</v>
      </c>
      <c r="T139" s="4"/>
      <c r="U139" s="4"/>
      <c r="V139" s="4"/>
      <c r="W139" s="4"/>
      <c r="X139" s="4" t="s">
        <v>1462</v>
      </c>
      <c r="Y139" s="4" t="s">
        <v>1463</v>
      </c>
      <c r="Z139" s="6" t="str">
        <f>HYPERLINK("https://jotformz.com/form.php?formID=61755175322657&amp;sid=342930166063814639&amp;mode=edit","Edit Submission")</f>
        <v>Edit Submission</v>
      </c>
    </row>
    <row r="140" spans="1:26" ht="14.25" customHeight="1" x14ac:dyDescent="0.25">
      <c r="A140" s="7">
        <v>42549.400138888886</v>
      </c>
      <c r="B140" s="4" t="s">
        <v>1464</v>
      </c>
      <c r="C140" s="4" t="s">
        <v>1465</v>
      </c>
      <c r="D140" s="5">
        <v>41281</v>
      </c>
      <c r="E140" s="4" t="s">
        <v>1466</v>
      </c>
      <c r="F140" s="4" t="s">
        <v>29</v>
      </c>
      <c r="G140" s="4" t="s">
        <v>1467</v>
      </c>
      <c r="H140" s="4" t="s">
        <v>1468</v>
      </c>
      <c r="I140" s="4" t="s">
        <v>1469</v>
      </c>
      <c r="J140" s="4" t="s">
        <v>1470</v>
      </c>
      <c r="K140" s="4" t="s">
        <v>1471</v>
      </c>
      <c r="L140" s="4">
        <v>998438762</v>
      </c>
      <c r="M140" s="4" t="s">
        <v>1472</v>
      </c>
      <c r="N140" s="4"/>
      <c r="O140" s="4" t="s">
        <v>85</v>
      </c>
      <c r="P140" s="4"/>
      <c r="Q140" s="4"/>
      <c r="R140" s="4" t="s">
        <v>37</v>
      </c>
      <c r="S140" s="4" t="s">
        <v>1473</v>
      </c>
      <c r="T140" s="4"/>
      <c r="U140" s="4"/>
      <c r="V140" s="4"/>
      <c r="W140" s="4"/>
      <c r="X140" s="4" t="s">
        <v>1474</v>
      </c>
      <c r="Y140" s="4" t="s">
        <v>1475</v>
      </c>
      <c r="Z140" s="6" t="str">
        <f>HYPERLINK("https://jotformz.com/form.php?formID=61755175322657&amp;sid=342930172118854399&amp;mode=edit","Edit Submission")</f>
        <v>Edit Submission</v>
      </c>
    </row>
    <row r="141" spans="1:26" ht="14.25" customHeight="1" x14ac:dyDescent="0.25">
      <c r="A141" s="7">
        <v>42549.400150462963</v>
      </c>
      <c r="B141" s="4" t="s">
        <v>1098</v>
      </c>
      <c r="C141" s="4" t="s">
        <v>1476</v>
      </c>
      <c r="D141" s="5">
        <v>41488</v>
      </c>
      <c r="E141" s="4" t="s">
        <v>1477</v>
      </c>
      <c r="F141" s="4" t="s">
        <v>29</v>
      </c>
      <c r="G141" s="4" t="s">
        <v>1478</v>
      </c>
      <c r="H141" s="4" t="s">
        <v>1479</v>
      </c>
      <c r="I141" s="4" t="s">
        <v>948</v>
      </c>
      <c r="J141" s="4" t="s">
        <v>1480</v>
      </c>
      <c r="K141" s="4" t="s">
        <v>1476</v>
      </c>
      <c r="L141" s="4">
        <v>965841029</v>
      </c>
      <c r="M141" s="4" t="s">
        <v>1481</v>
      </c>
      <c r="N141" s="4"/>
      <c r="O141" s="4" t="s">
        <v>355</v>
      </c>
      <c r="P141" s="4"/>
      <c r="Q141" s="4"/>
      <c r="R141" s="4" t="s">
        <v>37</v>
      </c>
      <c r="S141" s="4" t="s">
        <v>1482</v>
      </c>
      <c r="T141" s="4"/>
      <c r="U141" s="4"/>
      <c r="V141" s="4"/>
      <c r="W141" s="4"/>
      <c r="X141" s="4" t="s">
        <v>1483</v>
      </c>
      <c r="Y141" s="4" t="s">
        <v>1484</v>
      </c>
      <c r="Z141" s="6" t="str">
        <f>HYPERLINK("https://jotformz.com/form.php?formID=61755175322657&amp;sid=342930173331701353&amp;mode=edit","Edit Submission")</f>
        <v>Edit Submission</v>
      </c>
    </row>
    <row r="142" spans="1:26" ht="14.25" customHeight="1" x14ac:dyDescent="0.25">
      <c r="A142" s="7">
        <v>42549.400497685187</v>
      </c>
      <c r="B142" s="4" t="s">
        <v>382</v>
      </c>
      <c r="C142" s="4" t="s">
        <v>1485</v>
      </c>
      <c r="D142" s="5">
        <v>41341</v>
      </c>
      <c r="E142" s="4" t="s">
        <v>1486</v>
      </c>
      <c r="F142" s="4" t="s">
        <v>29</v>
      </c>
      <c r="G142" s="4" t="s">
        <v>1487</v>
      </c>
      <c r="H142" s="4" t="s">
        <v>56</v>
      </c>
      <c r="I142" s="4" t="s">
        <v>1488</v>
      </c>
      <c r="J142" s="4" t="s">
        <v>70</v>
      </c>
      <c r="K142" s="4" t="s">
        <v>1485</v>
      </c>
      <c r="L142" s="4">
        <v>990926779</v>
      </c>
      <c r="M142" s="4" t="s">
        <v>1489</v>
      </c>
      <c r="N142" s="4"/>
      <c r="O142" s="4" t="s">
        <v>36</v>
      </c>
      <c r="P142" s="4"/>
      <c r="Q142" s="4"/>
      <c r="R142" s="4" t="s">
        <v>37</v>
      </c>
      <c r="S142" s="4" t="s">
        <v>1490</v>
      </c>
      <c r="T142" s="4"/>
      <c r="U142" s="4"/>
      <c r="V142" s="4"/>
      <c r="W142" s="4"/>
      <c r="X142" s="4" t="s">
        <v>1491</v>
      </c>
      <c r="Y142" s="4" t="s">
        <v>1492</v>
      </c>
      <c r="Z142" s="6" t="str">
        <f>HYPERLINK("https://jotformz.com/form.php?formID=61755175322657&amp;sid=342930203431479861&amp;mode=edit","Edit Submission")</f>
        <v>Edit Submission</v>
      </c>
    </row>
    <row r="143" spans="1:26" ht="14.25" customHeight="1" x14ac:dyDescent="0.25">
      <c r="A143" s="7">
        <v>42549.401018518518</v>
      </c>
      <c r="B143" s="4" t="s">
        <v>313</v>
      </c>
      <c r="C143" s="4" t="s">
        <v>734</v>
      </c>
      <c r="D143" s="5">
        <v>41136</v>
      </c>
      <c r="E143" s="4" t="s">
        <v>1493</v>
      </c>
      <c r="F143" s="4" t="s">
        <v>161</v>
      </c>
      <c r="G143" s="4"/>
      <c r="H143" s="4" t="s">
        <v>731</v>
      </c>
      <c r="I143" s="4" t="s">
        <v>1494</v>
      </c>
      <c r="J143" s="4" t="s">
        <v>733</v>
      </c>
      <c r="K143" s="4" t="s">
        <v>734</v>
      </c>
      <c r="L143" s="4">
        <v>979515265</v>
      </c>
      <c r="M143" s="4" t="s">
        <v>735</v>
      </c>
      <c r="N143" s="4"/>
      <c r="O143" s="4" t="s">
        <v>36</v>
      </c>
      <c r="P143" s="4"/>
      <c r="Q143" s="4"/>
      <c r="R143" s="4" t="s">
        <v>37</v>
      </c>
      <c r="S143" s="4" t="s">
        <v>1495</v>
      </c>
      <c r="T143" s="4"/>
      <c r="U143" s="4"/>
      <c r="V143" s="4"/>
      <c r="W143" s="4"/>
      <c r="X143" s="4" t="s">
        <v>1496</v>
      </c>
      <c r="Y143" s="4" t="s">
        <v>1497</v>
      </c>
      <c r="Z143" s="6" t="str">
        <f>HYPERLINK("https://jotformz.com/form.php?formID=61755175322657&amp;sid=342930248841202869&amp;mode=edit","Edit Submission")</f>
        <v>Edit Submission</v>
      </c>
    </row>
    <row r="144" spans="1:26" ht="14.25" customHeight="1" x14ac:dyDescent="0.25">
      <c r="A144" s="7">
        <v>42549.401122685187</v>
      </c>
      <c r="B144" s="4" t="s">
        <v>1498</v>
      </c>
      <c r="C144" s="4" t="s">
        <v>1488</v>
      </c>
      <c r="D144" s="5">
        <v>40997</v>
      </c>
      <c r="E144" s="4" t="s">
        <v>1499</v>
      </c>
      <c r="F144" s="4" t="s">
        <v>29</v>
      </c>
      <c r="G144" s="4" t="s">
        <v>558</v>
      </c>
      <c r="H144" s="4" t="s">
        <v>139</v>
      </c>
      <c r="I144" s="4" t="s">
        <v>1500</v>
      </c>
      <c r="J144" s="4" t="s">
        <v>1501</v>
      </c>
      <c r="K144" s="4" t="s">
        <v>1488</v>
      </c>
      <c r="L144" s="4">
        <v>951240101</v>
      </c>
      <c r="M144" s="4" t="s">
        <v>1502</v>
      </c>
      <c r="N144" s="4"/>
      <c r="O144" s="4" t="s">
        <v>97</v>
      </c>
      <c r="P144" s="4"/>
      <c r="Q144" s="4"/>
      <c r="R144" s="4" t="s">
        <v>37</v>
      </c>
      <c r="S144" s="4" t="s">
        <v>1503</v>
      </c>
      <c r="T144" s="4"/>
      <c r="U144" s="4"/>
      <c r="V144" s="4"/>
      <c r="W144" s="4"/>
      <c r="X144" s="4" t="s">
        <v>1504</v>
      </c>
      <c r="Y144" s="4" t="s">
        <v>1505</v>
      </c>
      <c r="Z144" s="6" t="str">
        <f>HYPERLINK("https://jotformz.com/form.php?formID=61755175322657&amp;sid=342930256321238947&amp;mode=edit","Edit Submission")</f>
        <v>Edit Submission</v>
      </c>
    </row>
    <row r="145" spans="1:26" ht="14.25" customHeight="1" x14ac:dyDescent="0.25">
      <c r="A145" s="7">
        <v>42549.401134259257</v>
      </c>
      <c r="B145" s="4" t="s">
        <v>1506</v>
      </c>
      <c r="C145" s="4" t="s">
        <v>1507</v>
      </c>
      <c r="D145" s="5">
        <v>41180</v>
      </c>
      <c r="E145" s="4" t="s">
        <v>1508</v>
      </c>
      <c r="F145" s="4" t="s">
        <v>29</v>
      </c>
      <c r="G145" s="4" t="s">
        <v>1509</v>
      </c>
      <c r="H145" s="4" t="s">
        <v>889</v>
      </c>
      <c r="I145" s="4" t="s">
        <v>1510</v>
      </c>
      <c r="J145" s="4" t="s">
        <v>1511</v>
      </c>
      <c r="K145" s="4" t="s">
        <v>1507</v>
      </c>
      <c r="L145" s="4">
        <v>978654820</v>
      </c>
      <c r="M145" s="4" t="s">
        <v>1512</v>
      </c>
      <c r="N145" s="4"/>
      <c r="O145" s="4" t="s">
        <v>1513</v>
      </c>
      <c r="P145" s="4"/>
      <c r="Q145" s="4"/>
      <c r="R145" s="4" t="s">
        <v>37</v>
      </c>
      <c r="S145" s="4" t="s">
        <v>1514</v>
      </c>
      <c r="T145" s="4"/>
      <c r="U145" s="4"/>
      <c r="V145" s="4"/>
      <c r="W145" s="4"/>
      <c r="X145" s="4" t="s">
        <v>1515</v>
      </c>
      <c r="Y145" s="4" t="s">
        <v>1516</v>
      </c>
      <c r="Z145" s="6" t="str">
        <f>HYPERLINK("https://jotformz.com/form.php?formID=61755175322657&amp;sid=342930258172424906&amp;mode=edit","Edit Submission")</f>
        <v>Edit Submission</v>
      </c>
    </row>
    <row r="146" spans="1:26" ht="14.25" customHeight="1" x14ac:dyDescent="0.25">
      <c r="A146" s="7">
        <v>42549.401354166657</v>
      </c>
      <c r="B146" s="4" t="s">
        <v>810</v>
      </c>
      <c r="C146" s="4" t="s">
        <v>1517</v>
      </c>
      <c r="D146" s="5">
        <v>41127</v>
      </c>
      <c r="E146" s="4" t="s">
        <v>1518</v>
      </c>
      <c r="F146" s="4" t="s">
        <v>29</v>
      </c>
      <c r="G146" s="4" t="s">
        <v>1519</v>
      </c>
      <c r="H146" s="4" t="s">
        <v>386</v>
      </c>
      <c r="I146" s="4" t="s">
        <v>1520</v>
      </c>
      <c r="J146" s="4" t="s">
        <v>216</v>
      </c>
      <c r="K146" s="4" t="s">
        <v>1517</v>
      </c>
      <c r="L146" s="4">
        <v>942548295</v>
      </c>
      <c r="M146" s="4" t="s">
        <v>1521</v>
      </c>
      <c r="N146" s="4"/>
      <c r="O146" s="4" t="s">
        <v>97</v>
      </c>
      <c r="P146" s="4"/>
      <c r="Q146" s="4"/>
      <c r="R146" s="4" t="s">
        <v>37</v>
      </c>
      <c r="S146" s="4" t="s">
        <v>1522</v>
      </c>
      <c r="T146" s="4"/>
      <c r="U146" s="4"/>
      <c r="V146" s="4"/>
      <c r="W146" s="4"/>
      <c r="X146" s="4" t="s">
        <v>1523</v>
      </c>
      <c r="Y146" s="4" t="s">
        <v>1524</v>
      </c>
      <c r="Z146" s="6" t="str">
        <f>HYPERLINK("https://jotformz.com/form.php?formID=61755175322657&amp;sid=342930276052255325&amp;mode=edit","Edit Submission")</f>
        <v>Edit Submission</v>
      </c>
    </row>
    <row r="147" spans="1:26" ht="14.25" customHeight="1" x14ac:dyDescent="0.25">
      <c r="A147" s="7">
        <v>42549.401550925933</v>
      </c>
      <c r="B147" s="4" t="s">
        <v>1525</v>
      </c>
      <c r="C147" s="4" t="s">
        <v>1526</v>
      </c>
      <c r="D147" s="5">
        <v>41325</v>
      </c>
      <c r="E147" s="4" t="s">
        <v>1527</v>
      </c>
      <c r="F147" s="4" t="s">
        <v>29</v>
      </c>
      <c r="G147" s="4" t="s">
        <v>1528</v>
      </c>
      <c r="H147" s="4" t="s">
        <v>1529</v>
      </c>
      <c r="I147" s="4" t="s">
        <v>1530</v>
      </c>
      <c r="J147" s="4" t="s">
        <v>289</v>
      </c>
      <c r="K147" s="4" t="s">
        <v>1531</v>
      </c>
      <c r="L147" s="4">
        <v>991828155</v>
      </c>
      <c r="M147" s="4" t="s">
        <v>1532</v>
      </c>
      <c r="N147" s="4"/>
      <c r="O147" s="4" t="s">
        <v>490</v>
      </c>
      <c r="P147" s="4"/>
      <c r="Q147" s="4"/>
      <c r="R147" s="4" t="s">
        <v>37</v>
      </c>
      <c r="S147" s="4" t="s">
        <v>1533</v>
      </c>
      <c r="T147" s="4"/>
      <c r="U147" s="4"/>
      <c r="V147" s="4"/>
      <c r="W147" s="4"/>
      <c r="X147" s="4" t="s">
        <v>1534</v>
      </c>
      <c r="Y147" s="4" t="s">
        <v>1535</v>
      </c>
      <c r="Z147" s="6" t="str">
        <f>HYPERLINK("https://jotformz.com/form.php?formID=61755175322657&amp;sid=342930293071922547&amp;mode=edit","Edit Submission")</f>
        <v>Edit Submission</v>
      </c>
    </row>
    <row r="148" spans="1:26" ht="14.25" customHeight="1" x14ac:dyDescent="0.25">
      <c r="A148" s="7">
        <v>42549.401805555557</v>
      </c>
      <c r="B148" s="4" t="s">
        <v>969</v>
      </c>
      <c r="C148" s="4" t="s">
        <v>970</v>
      </c>
      <c r="D148" s="5">
        <v>41293</v>
      </c>
      <c r="E148" s="4" t="s">
        <v>1536</v>
      </c>
      <c r="F148" s="4" t="s">
        <v>29</v>
      </c>
      <c r="G148" s="4" t="s">
        <v>972</v>
      </c>
      <c r="H148" s="4" t="s">
        <v>960</v>
      </c>
      <c r="I148" s="4" t="s">
        <v>973</v>
      </c>
      <c r="J148" s="4" t="s">
        <v>974</v>
      </c>
      <c r="K148" s="4" t="s">
        <v>970</v>
      </c>
      <c r="L148" s="4">
        <v>951695597</v>
      </c>
      <c r="M148" s="4" t="s">
        <v>975</v>
      </c>
      <c r="N148" s="4"/>
      <c r="O148" s="4" t="s">
        <v>85</v>
      </c>
      <c r="P148" s="4"/>
      <c r="Q148" s="4"/>
      <c r="R148" s="4" t="s">
        <v>37</v>
      </c>
      <c r="S148" s="4" t="s">
        <v>976</v>
      </c>
      <c r="T148" s="4"/>
      <c r="U148" s="4"/>
      <c r="V148" s="4"/>
      <c r="W148" s="4"/>
      <c r="X148" s="4" t="s">
        <v>977</v>
      </c>
      <c r="Y148" s="4" t="s">
        <v>1537</v>
      </c>
      <c r="Z148" s="6" t="str">
        <f>HYPERLINK("https://jotformz.com/form.php?formID=61755175322657&amp;sid=342930316431522433&amp;mode=edit","Edit Submission")</f>
        <v>Edit Submission</v>
      </c>
    </row>
    <row r="149" spans="1:26" ht="14.25" customHeight="1" x14ac:dyDescent="0.25">
      <c r="A149" s="7">
        <v>42549.401990740742</v>
      </c>
      <c r="B149" s="4" t="s">
        <v>52</v>
      </c>
      <c r="C149" s="4" t="s">
        <v>140</v>
      </c>
      <c r="D149" s="5">
        <v>41135</v>
      </c>
      <c r="E149" s="4" t="s">
        <v>1538</v>
      </c>
      <c r="F149" s="4" t="s">
        <v>29</v>
      </c>
      <c r="G149" s="4" t="s">
        <v>1539</v>
      </c>
      <c r="H149" s="4" t="s">
        <v>854</v>
      </c>
      <c r="I149" s="4" t="s">
        <v>1540</v>
      </c>
      <c r="J149" s="4" t="s">
        <v>250</v>
      </c>
      <c r="K149" s="4" t="s">
        <v>1541</v>
      </c>
      <c r="L149" s="4">
        <v>998877998</v>
      </c>
      <c r="M149" s="4" t="s">
        <v>1542</v>
      </c>
      <c r="N149" s="4"/>
      <c r="O149" s="4" t="s">
        <v>445</v>
      </c>
      <c r="P149" s="4"/>
      <c r="Q149" s="4"/>
      <c r="R149" s="4" t="s">
        <v>37</v>
      </c>
      <c r="S149" s="4" t="s">
        <v>1543</v>
      </c>
      <c r="T149" s="4"/>
      <c r="U149" s="4"/>
      <c r="V149" s="4"/>
      <c r="W149" s="4"/>
      <c r="X149" s="4" t="s">
        <v>1544</v>
      </c>
      <c r="Y149" s="4" t="s">
        <v>1545</v>
      </c>
      <c r="Z149" s="6" t="str">
        <f>HYPERLINK("https://jotformz.com/form.php?formID=61755175322657&amp;sid=342930332092690414&amp;mode=edit","Edit Submission")</f>
        <v>Edit Submission</v>
      </c>
    </row>
    <row r="150" spans="1:26" ht="14.25" customHeight="1" x14ac:dyDescent="0.25">
      <c r="A150" s="7">
        <v>42549.402048611111</v>
      </c>
      <c r="B150" s="4" t="s">
        <v>1546</v>
      </c>
      <c r="C150" s="4" t="s">
        <v>1547</v>
      </c>
      <c r="D150" s="5">
        <v>41038</v>
      </c>
      <c r="E150" s="4" t="s">
        <v>1548</v>
      </c>
      <c r="F150" s="4" t="s">
        <v>29</v>
      </c>
      <c r="G150" s="4" t="s">
        <v>1549</v>
      </c>
      <c r="H150" s="4" t="s">
        <v>1550</v>
      </c>
      <c r="I150" s="4" t="s">
        <v>1551</v>
      </c>
      <c r="J150" s="4" t="s">
        <v>1480</v>
      </c>
      <c r="K150" s="4" t="s">
        <v>1547</v>
      </c>
      <c r="L150" s="4">
        <v>990910468</v>
      </c>
      <c r="M150" s="4" t="s">
        <v>1552</v>
      </c>
      <c r="N150" s="4"/>
      <c r="O150" s="4" t="s">
        <v>36</v>
      </c>
      <c r="P150" s="4"/>
      <c r="Q150" s="4"/>
      <c r="R150" s="4" t="s">
        <v>37</v>
      </c>
      <c r="S150" s="4" t="s">
        <v>1553</v>
      </c>
      <c r="T150" s="4"/>
      <c r="U150" s="4"/>
      <c r="V150" s="4"/>
      <c r="W150" s="4"/>
      <c r="X150" s="4" t="s">
        <v>1554</v>
      </c>
      <c r="Y150" s="4" t="s">
        <v>1555</v>
      </c>
      <c r="Z150" s="6" t="str">
        <f>HYPERLINK("https://jotformz.com/form.php?formID=61755175322657&amp;sid=342930337170315641&amp;mode=edit","Edit Submission")</f>
        <v>Edit Submission</v>
      </c>
    </row>
    <row r="151" spans="1:26" ht="14.25" customHeight="1" x14ac:dyDescent="0.25">
      <c r="A151" s="7">
        <v>42549.402337962973</v>
      </c>
      <c r="B151" s="4" t="s">
        <v>1556</v>
      </c>
      <c r="C151" s="4" t="s">
        <v>1557</v>
      </c>
      <c r="D151" s="5">
        <v>41093</v>
      </c>
      <c r="E151" s="4" t="s">
        <v>1558</v>
      </c>
      <c r="F151" s="4" t="s">
        <v>161</v>
      </c>
      <c r="G151" s="4"/>
      <c r="H151" s="4" t="s">
        <v>1559</v>
      </c>
      <c r="I151" s="4" t="s">
        <v>1500</v>
      </c>
      <c r="J151" s="4"/>
      <c r="K151" s="4"/>
      <c r="L151" s="4">
        <v>973757961</v>
      </c>
      <c r="M151" s="4" t="s">
        <v>1560</v>
      </c>
      <c r="N151" s="4"/>
      <c r="O151" s="4" t="s">
        <v>36</v>
      </c>
      <c r="P151" s="4"/>
      <c r="Q151" s="4"/>
      <c r="R151" s="4" t="s">
        <v>37</v>
      </c>
      <c r="S151" s="4" t="s">
        <v>1561</v>
      </c>
      <c r="T151" s="4"/>
      <c r="U151" s="4"/>
      <c r="V151" s="4"/>
      <c r="W151" s="4"/>
      <c r="X151" s="4" t="s">
        <v>1562</v>
      </c>
      <c r="Y151" s="4" t="s">
        <v>1563</v>
      </c>
      <c r="Z151" s="6" t="str">
        <f>HYPERLINK("https://jotformz.com/form.php?formID=61755175322657&amp;sid=342930361512756404&amp;mode=edit","Edit Submission")</f>
        <v>Edit Submission</v>
      </c>
    </row>
    <row r="152" spans="1:26" ht="14.25" customHeight="1" x14ac:dyDescent="0.25">
      <c r="A152" s="7">
        <v>42549.402407407397</v>
      </c>
      <c r="B152" s="4" t="s">
        <v>1564</v>
      </c>
      <c r="C152" s="4" t="s">
        <v>1565</v>
      </c>
      <c r="D152" s="5">
        <v>41327</v>
      </c>
      <c r="E152" s="4" t="s">
        <v>1566</v>
      </c>
      <c r="F152" s="4" t="s">
        <v>29</v>
      </c>
      <c r="G152" s="4" t="s">
        <v>1567</v>
      </c>
      <c r="H152" s="4" t="s">
        <v>1568</v>
      </c>
      <c r="I152" s="4" t="s">
        <v>1569</v>
      </c>
      <c r="J152" s="4" t="s">
        <v>342</v>
      </c>
      <c r="K152" s="4" t="s">
        <v>1565</v>
      </c>
      <c r="L152" s="4">
        <v>995306585</v>
      </c>
      <c r="M152" s="4" t="s">
        <v>1570</v>
      </c>
      <c r="N152" s="4"/>
      <c r="O152" s="4" t="s">
        <v>944</v>
      </c>
      <c r="P152" s="4"/>
      <c r="Q152" s="4"/>
      <c r="R152" s="4" t="s">
        <v>37</v>
      </c>
      <c r="S152" s="4" t="s">
        <v>1571</v>
      </c>
      <c r="T152" s="4"/>
      <c r="U152" s="4"/>
      <c r="V152" s="4"/>
      <c r="W152" s="4"/>
      <c r="X152" s="4" t="s">
        <v>1211</v>
      </c>
      <c r="Y152" s="4" t="s">
        <v>1572</v>
      </c>
      <c r="Z152" s="6" t="str">
        <f>HYPERLINK("https://jotformz.com/form.php?formID=61755175322657&amp;sid=342930367052147927&amp;mode=edit","Edit Submission")</f>
        <v>Edit Submission</v>
      </c>
    </row>
    <row r="153" spans="1:26" ht="14.25" customHeight="1" x14ac:dyDescent="0.25">
      <c r="A153" s="7">
        <v>42549.40253472222</v>
      </c>
      <c r="B153" s="4" t="s">
        <v>496</v>
      </c>
      <c r="C153" s="4" t="s">
        <v>1573</v>
      </c>
      <c r="D153" s="5">
        <v>41026</v>
      </c>
      <c r="E153" s="4" t="s">
        <v>1574</v>
      </c>
      <c r="F153" s="4" t="s">
        <v>29</v>
      </c>
      <c r="G153" s="4" t="s">
        <v>1222</v>
      </c>
      <c r="H153" s="4" t="s">
        <v>1223</v>
      </c>
      <c r="I153" s="4" t="s">
        <v>1224</v>
      </c>
      <c r="J153" s="4" t="s">
        <v>1225</v>
      </c>
      <c r="K153" s="4" t="s">
        <v>1575</v>
      </c>
      <c r="L153" s="4" t="s">
        <v>1227</v>
      </c>
      <c r="M153" s="4" t="s">
        <v>1576</v>
      </c>
      <c r="N153" s="4"/>
      <c r="O153" s="4" t="s">
        <v>97</v>
      </c>
      <c r="P153" s="4"/>
      <c r="Q153" s="4"/>
      <c r="R153" s="4" t="s">
        <v>37</v>
      </c>
      <c r="S153" s="4" t="s">
        <v>1229</v>
      </c>
      <c r="T153" s="4"/>
      <c r="U153" s="4"/>
      <c r="V153" s="4"/>
      <c r="W153" s="4"/>
      <c r="X153" s="4" t="s">
        <v>1230</v>
      </c>
      <c r="Y153" s="4" t="s">
        <v>1577</v>
      </c>
      <c r="Z153" s="6" t="str">
        <f>HYPERLINK("https://jotformz.com/form.php?formID=61755175322657&amp;sid=342930379561696220&amp;mode=edit","Edit Submission")</f>
        <v>Edit Submission</v>
      </c>
    </row>
    <row r="154" spans="1:26" ht="14.25" customHeight="1" x14ac:dyDescent="0.25">
      <c r="A154" s="7">
        <v>42549.402615740742</v>
      </c>
      <c r="B154" s="4" t="s">
        <v>1498</v>
      </c>
      <c r="C154" s="4" t="s">
        <v>1578</v>
      </c>
      <c r="D154" s="5">
        <v>41170</v>
      </c>
      <c r="E154" s="4" t="s">
        <v>1579</v>
      </c>
      <c r="F154" s="4" t="s">
        <v>29</v>
      </c>
      <c r="G154" s="4" t="s">
        <v>1580</v>
      </c>
      <c r="H154" s="4" t="s">
        <v>1581</v>
      </c>
      <c r="I154" s="4" t="s">
        <v>902</v>
      </c>
      <c r="J154" s="4" t="s">
        <v>752</v>
      </c>
      <c r="K154" s="4" t="s">
        <v>1578</v>
      </c>
      <c r="L154" s="4">
        <v>984586808</v>
      </c>
      <c r="M154" s="4" t="s">
        <v>1582</v>
      </c>
      <c r="N154" s="4"/>
      <c r="O154" s="4" t="s">
        <v>85</v>
      </c>
      <c r="P154" s="4"/>
      <c r="Q154" s="4"/>
      <c r="R154" s="4" t="s">
        <v>37</v>
      </c>
      <c r="S154" s="4" t="s">
        <v>1583</v>
      </c>
      <c r="T154" s="4"/>
      <c r="U154" s="4"/>
      <c r="V154" s="4"/>
      <c r="W154" s="4"/>
      <c r="X154" s="4" t="s">
        <v>1584</v>
      </c>
      <c r="Y154" s="4" t="s">
        <v>1585</v>
      </c>
      <c r="Z154" s="6" t="str">
        <f>HYPERLINK("https://jotformz.com/form.php?formID=61755175322657&amp;sid=342930386781855654&amp;mode=edit","Edit Submission")</f>
        <v>Edit Submission</v>
      </c>
    </row>
    <row r="155" spans="1:26" ht="14.25" customHeight="1" x14ac:dyDescent="0.25">
      <c r="A155" s="7">
        <v>42549.402928240743</v>
      </c>
      <c r="B155" s="4" t="s">
        <v>1586</v>
      </c>
      <c r="C155" s="4" t="s">
        <v>1587</v>
      </c>
      <c r="D155" s="5">
        <v>41357</v>
      </c>
      <c r="E155" s="4" t="s">
        <v>1588</v>
      </c>
      <c r="F155" s="4" t="s">
        <v>29</v>
      </c>
      <c r="G155" s="4" t="s">
        <v>1589</v>
      </c>
      <c r="H155" s="4" t="s">
        <v>1590</v>
      </c>
      <c r="I155" s="4" t="s">
        <v>1591</v>
      </c>
      <c r="J155" s="4" t="s">
        <v>1592</v>
      </c>
      <c r="K155" s="4" t="s">
        <v>1587</v>
      </c>
      <c r="L155" s="4">
        <v>977979074</v>
      </c>
      <c r="M155" s="4" t="s">
        <v>1593</v>
      </c>
      <c r="N155" s="4"/>
      <c r="O155" s="4" t="s">
        <v>85</v>
      </c>
      <c r="P155" s="4"/>
      <c r="Q155" s="4"/>
      <c r="R155" s="4" t="s">
        <v>37</v>
      </c>
      <c r="S155" s="4" t="s">
        <v>1594</v>
      </c>
      <c r="T155" s="4"/>
      <c r="U155" s="4"/>
      <c r="V155" s="4"/>
      <c r="W155" s="4"/>
      <c r="X155" s="4" t="s">
        <v>1595</v>
      </c>
      <c r="Y155" s="4" t="s">
        <v>1596</v>
      </c>
      <c r="Z155" s="6" t="str">
        <f>HYPERLINK("https://jotformz.com/form.php?formID=61755175322657&amp;sid=342930413002385789&amp;mode=edit","Edit Submission")</f>
        <v>Edit Submission</v>
      </c>
    </row>
    <row r="156" spans="1:26" ht="14.25" customHeight="1" x14ac:dyDescent="0.25">
      <c r="A156" s="7">
        <v>42549.402974537043</v>
      </c>
      <c r="B156" s="4" t="s">
        <v>1178</v>
      </c>
      <c r="C156" s="4" t="s">
        <v>1597</v>
      </c>
      <c r="D156" s="5">
        <v>41242</v>
      </c>
      <c r="E156" s="4" t="s">
        <v>1598</v>
      </c>
      <c r="F156" s="4" t="s">
        <v>29</v>
      </c>
      <c r="G156" s="4" t="s">
        <v>1599</v>
      </c>
      <c r="H156" s="4" t="s">
        <v>1600</v>
      </c>
      <c r="I156" s="4" t="s">
        <v>1601</v>
      </c>
      <c r="J156" s="4" t="s">
        <v>1602</v>
      </c>
      <c r="K156" s="4" t="s">
        <v>1597</v>
      </c>
      <c r="L156" s="4">
        <v>945947616</v>
      </c>
      <c r="M156" s="4" t="s">
        <v>1603</v>
      </c>
      <c r="N156" s="4"/>
      <c r="O156" s="4">
        <v>1000</v>
      </c>
      <c r="P156" s="4"/>
      <c r="Q156" s="4"/>
      <c r="R156" s="4" t="s">
        <v>37</v>
      </c>
      <c r="S156" s="4" t="s">
        <v>1604</v>
      </c>
      <c r="T156" s="4"/>
      <c r="U156" s="4"/>
      <c r="V156" s="4"/>
      <c r="W156" s="4"/>
      <c r="X156" s="4" t="s">
        <v>1605</v>
      </c>
      <c r="Y156" s="4" t="s">
        <v>1606</v>
      </c>
      <c r="Z156" s="6" t="str">
        <f>HYPERLINK("https://jotformz.com/form.php?formID=61755175322657&amp;sid=342930417351205096&amp;mode=edit","Edit Submission")</f>
        <v>Edit Submission</v>
      </c>
    </row>
    <row r="157" spans="1:26" ht="14.25" customHeight="1" x14ac:dyDescent="0.25">
      <c r="A157" s="7">
        <v>42549.40347222222</v>
      </c>
      <c r="B157" s="4" t="s">
        <v>836</v>
      </c>
      <c r="C157" s="4" t="s">
        <v>1607</v>
      </c>
      <c r="D157" s="5">
        <v>41257</v>
      </c>
      <c r="E157" s="4" t="s">
        <v>1608</v>
      </c>
      <c r="F157" s="4" t="s">
        <v>29</v>
      </c>
      <c r="G157" s="4" t="s">
        <v>1609</v>
      </c>
      <c r="H157" s="4" t="s">
        <v>559</v>
      </c>
      <c r="I157" s="4" t="s">
        <v>1610</v>
      </c>
      <c r="J157" s="4" t="s">
        <v>836</v>
      </c>
      <c r="K157" s="4" t="s">
        <v>1611</v>
      </c>
      <c r="L157" s="4">
        <v>982569746</v>
      </c>
      <c r="M157" s="4" t="s">
        <v>1612</v>
      </c>
      <c r="N157" s="4"/>
      <c r="O157" s="4" t="s">
        <v>355</v>
      </c>
      <c r="P157" s="4"/>
      <c r="Q157" s="4"/>
      <c r="R157" s="4" t="s">
        <v>37</v>
      </c>
      <c r="S157" s="4" t="s">
        <v>1613</v>
      </c>
      <c r="T157" s="4"/>
      <c r="U157" s="4"/>
      <c r="V157" s="4"/>
      <c r="W157" s="4"/>
      <c r="X157" s="4" t="s">
        <v>1614</v>
      </c>
      <c r="Y157" s="4" t="s">
        <v>1615</v>
      </c>
      <c r="Z157" s="6" t="str">
        <f>HYPERLINK("https://jotformz.com/form.php?formID=61755175322657&amp;sid=342930459431390405&amp;mode=edit","Edit Submission")</f>
        <v>Edit Submission</v>
      </c>
    </row>
    <row r="158" spans="1:26" ht="14.25" customHeight="1" x14ac:dyDescent="0.25">
      <c r="A158" s="7">
        <v>42549.403483796297</v>
      </c>
      <c r="B158" s="4" t="s">
        <v>481</v>
      </c>
      <c r="C158" s="4" t="s">
        <v>654</v>
      </c>
      <c r="D158" s="5">
        <v>41116</v>
      </c>
      <c r="E158" s="4" t="s">
        <v>1616</v>
      </c>
      <c r="F158" s="4" t="s">
        <v>29</v>
      </c>
      <c r="G158" s="4" t="s">
        <v>1617</v>
      </c>
      <c r="H158" s="4" t="s">
        <v>1618</v>
      </c>
      <c r="I158" s="4" t="s">
        <v>1619</v>
      </c>
      <c r="J158" s="4" t="s">
        <v>697</v>
      </c>
      <c r="K158" s="4" t="s">
        <v>654</v>
      </c>
      <c r="L158" s="4">
        <v>998832611</v>
      </c>
      <c r="M158" s="4" t="s">
        <v>1620</v>
      </c>
      <c r="N158" s="4"/>
      <c r="O158" s="4" t="s">
        <v>36</v>
      </c>
      <c r="P158" s="4"/>
      <c r="Q158" s="4"/>
      <c r="R158" s="4" t="s">
        <v>37</v>
      </c>
      <c r="S158" s="4" t="s">
        <v>1621</v>
      </c>
      <c r="T158" s="4"/>
      <c r="U158" s="4"/>
      <c r="V158" s="4"/>
      <c r="W158" s="4"/>
      <c r="X158" s="4" t="s">
        <v>1622</v>
      </c>
      <c r="Y158" s="4" t="s">
        <v>1623</v>
      </c>
      <c r="Z158" s="6" t="str">
        <f>HYPERLINK("https://jotformz.com/form.php?formID=61755175322657&amp;sid=342930461081300055&amp;mode=edit","Edit Submission")</f>
        <v>Edit Submission</v>
      </c>
    </row>
    <row r="159" spans="1:26" ht="14.25" customHeight="1" x14ac:dyDescent="0.25">
      <c r="A159" s="7">
        <v>42549.403900462959</v>
      </c>
      <c r="B159" s="4" t="s">
        <v>1624</v>
      </c>
      <c r="C159" s="4" t="s">
        <v>1625</v>
      </c>
      <c r="D159" s="5">
        <v>41033</v>
      </c>
      <c r="E159" s="4" t="s">
        <v>1626</v>
      </c>
      <c r="F159" s="4" t="s">
        <v>161</v>
      </c>
      <c r="G159" s="4"/>
      <c r="H159" s="4" t="s">
        <v>1627</v>
      </c>
      <c r="I159" s="4" t="s">
        <v>898</v>
      </c>
      <c r="J159" s="4" t="s">
        <v>1628</v>
      </c>
      <c r="K159" s="4" t="s">
        <v>1625</v>
      </c>
      <c r="L159" s="4">
        <v>999376633</v>
      </c>
      <c r="M159" s="4" t="s">
        <v>1629</v>
      </c>
      <c r="N159" s="4"/>
      <c r="O159" s="4" t="s">
        <v>212</v>
      </c>
      <c r="P159" s="4"/>
      <c r="Q159" s="4"/>
      <c r="R159" s="4" t="s">
        <v>37</v>
      </c>
      <c r="S159" s="4" t="s">
        <v>1630</v>
      </c>
      <c r="T159" s="4"/>
      <c r="U159" s="4"/>
      <c r="V159" s="4"/>
      <c r="W159" s="4"/>
      <c r="X159" s="4" t="s">
        <v>1631</v>
      </c>
      <c r="Y159" s="4" t="s">
        <v>1632</v>
      </c>
      <c r="Z159" s="6" t="str">
        <f>HYPERLINK("https://jotformz.com/form.php?formID=61755175322657&amp;sid=342930496781311690&amp;mode=edit","Edit Submission")</f>
        <v>Edit Submission</v>
      </c>
    </row>
    <row r="160" spans="1:26" ht="14.25" customHeight="1" x14ac:dyDescent="0.25">
      <c r="A160" s="7">
        <v>42549.404513888891</v>
      </c>
      <c r="B160" s="4" t="s">
        <v>1624</v>
      </c>
      <c r="C160" s="4" t="s">
        <v>1625</v>
      </c>
      <c r="D160" s="5">
        <v>41033</v>
      </c>
      <c r="E160" s="4" t="s">
        <v>1633</v>
      </c>
      <c r="F160" s="4" t="s">
        <v>161</v>
      </c>
      <c r="G160" s="4"/>
      <c r="H160" s="4" t="s">
        <v>1627</v>
      </c>
      <c r="I160" s="4" t="s">
        <v>898</v>
      </c>
      <c r="J160" s="4" t="s">
        <v>1628</v>
      </c>
      <c r="K160" s="4" t="s">
        <v>1625</v>
      </c>
      <c r="L160" s="4">
        <v>984226136</v>
      </c>
      <c r="M160" s="4" t="s">
        <v>1629</v>
      </c>
      <c r="N160" s="4"/>
      <c r="O160" s="4" t="s">
        <v>212</v>
      </c>
      <c r="P160" s="4"/>
      <c r="Q160" s="4"/>
      <c r="R160" s="4" t="s">
        <v>37</v>
      </c>
      <c r="S160" s="4" t="s">
        <v>1630</v>
      </c>
      <c r="T160" s="4"/>
      <c r="U160" s="4"/>
      <c r="V160" s="4"/>
      <c r="W160" s="4"/>
      <c r="X160" s="4" t="s">
        <v>1631</v>
      </c>
      <c r="Y160" s="4" t="s">
        <v>1634</v>
      </c>
      <c r="Z160" s="6" t="str">
        <f>HYPERLINK("https://jotformz.com/form.php?formID=61755175322657&amp;sid=342930550781169779&amp;mode=edit","Edit Submission")</f>
        <v>Edit Submission</v>
      </c>
    </row>
    <row r="161" spans="1:26" ht="14.25" customHeight="1" x14ac:dyDescent="0.25">
      <c r="A161" s="7">
        <v>42549.404594907413</v>
      </c>
      <c r="B161" s="4" t="s">
        <v>671</v>
      </c>
      <c r="C161" s="4" t="s">
        <v>304</v>
      </c>
      <c r="D161" s="5">
        <v>41289</v>
      </c>
      <c r="E161" s="4" t="s">
        <v>1635</v>
      </c>
      <c r="F161" s="4" t="s">
        <v>29</v>
      </c>
      <c r="G161" s="4" t="s">
        <v>604</v>
      </c>
      <c r="H161" s="4" t="s">
        <v>363</v>
      </c>
      <c r="I161" s="4" t="s">
        <v>1636</v>
      </c>
      <c r="J161" s="4" t="s">
        <v>767</v>
      </c>
      <c r="K161" s="4" t="s">
        <v>304</v>
      </c>
      <c r="L161" s="4">
        <v>966190096</v>
      </c>
      <c r="M161" s="4" t="s">
        <v>1637</v>
      </c>
      <c r="N161" s="4"/>
      <c r="O161" s="4" t="s">
        <v>36</v>
      </c>
      <c r="P161" s="4"/>
      <c r="Q161" s="4"/>
      <c r="R161" s="4" t="s">
        <v>37</v>
      </c>
      <c r="S161" s="4" t="s">
        <v>1638</v>
      </c>
      <c r="T161" s="4"/>
      <c r="U161" s="4"/>
      <c r="V161" s="4"/>
      <c r="W161" s="4"/>
      <c r="X161" s="4" t="s">
        <v>1639</v>
      </c>
      <c r="Y161" s="4" t="s">
        <v>1640</v>
      </c>
      <c r="Z161" s="6" t="str">
        <f>HYPERLINK("https://jotformz.com/form.php?formID=61755175322657&amp;sid=342930556052101517&amp;mode=edit","Edit Submission")</f>
        <v>Edit Submission</v>
      </c>
    </row>
    <row r="162" spans="1:26" ht="14.25" customHeight="1" x14ac:dyDescent="0.25">
      <c r="A162" s="7">
        <v>42549.406018518523</v>
      </c>
      <c r="B162" s="4" t="s">
        <v>820</v>
      </c>
      <c r="C162" s="4" t="s">
        <v>1641</v>
      </c>
      <c r="D162" s="5">
        <v>41069</v>
      </c>
      <c r="E162" s="4" t="s">
        <v>1642</v>
      </c>
      <c r="F162" s="4" t="s">
        <v>29</v>
      </c>
      <c r="G162" s="4" t="s">
        <v>1643</v>
      </c>
      <c r="H162" s="4" t="s">
        <v>1644</v>
      </c>
      <c r="I162" s="4" t="s">
        <v>1645</v>
      </c>
      <c r="J162" s="4" t="s">
        <v>498</v>
      </c>
      <c r="K162" s="4" t="s">
        <v>1646</v>
      </c>
      <c r="L162" s="4">
        <v>977223930</v>
      </c>
      <c r="M162" s="4" t="s">
        <v>1647</v>
      </c>
      <c r="N162" s="4"/>
      <c r="O162" s="4" t="s">
        <v>212</v>
      </c>
      <c r="P162" s="4"/>
      <c r="Q162" s="4"/>
      <c r="R162" s="4" t="s">
        <v>37</v>
      </c>
      <c r="S162" s="4" t="s">
        <v>1648</v>
      </c>
      <c r="T162" s="4"/>
      <c r="U162" s="4"/>
      <c r="V162" s="4"/>
      <c r="W162" s="4"/>
      <c r="X162" s="4" t="s">
        <v>1649</v>
      </c>
      <c r="Y162" s="4" t="s">
        <v>1650</v>
      </c>
      <c r="Z162" s="6" t="str">
        <f>HYPERLINK("https://jotformz.com/form.php?formID=61755175322657&amp;sid=342930679263623559&amp;mode=edit","Edit Submission")</f>
        <v>Edit Submission</v>
      </c>
    </row>
    <row r="163" spans="1:26" ht="14.25" customHeight="1" x14ac:dyDescent="0.25">
      <c r="A163" s="7">
        <v>42549.406585648147</v>
      </c>
      <c r="B163" s="4" t="s">
        <v>1232</v>
      </c>
      <c r="C163" s="4" t="s">
        <v>1651</v>
      </c>
      <c r="D163" s="5">
        <v>41166</v>
      </c>
      <c r="E163" s="4" t="s">
        <v>1652</v>
      </c>
      <c r="F163" s="4" t="s">
        <v>29</v>
      </c>
      <c r="G163" s="4" t="s">
        <v>1653</v>
      </c>
      <c r="H163" s="4" t="s">
        <v>1654</v>
      </c>
      <c r="I163" s="4" t="s">
        <v>1655</v>
      </c>
      <c r="J163" s="4" t="s">
        <v>1656</v>
      </c>
      <c r="K163" s="4" t="s">
        <v>1657</v>
      </c>
      <c r="L163" s="4">
        <v>959343255</v>
      </c>
      <c r="M163" s="4" t="s">
        <v>1658</v>
      </c>
      <c r="N163" s="4"/>
      <c r="O163" s="4" t="s">
        <v>85</v>
      </c>
      <c r="P163" s="4"/>
      <c r="Q163" s="4"/>
      <c r="R163" s="4" t="s">
        <v>37</v>
      </c>
      <c r="S163" s="4" t="s">
        <v>1659</v>
      </c>
      <c r="T163" s="4"/>
      <c r="U163" s="4"/>
      <c r="V163" s="4"/>
      <c r="W163" s="4"/>
      <c r="X163" s="4" t="s">
        <v>1660</v>
      </c>
      <c r="Y163" s="4" t="s">
        <v>1661</v>
      </c>
      <c r="Z163" s="6" t="str">
        <f>HYPERLINK("https://jotformz.com/form.php?formID=61755175322657&amp;sid=342930728442706309&amp;mode=edit","Edit Submission")</f>
        <v>Edit Submission</v>
      </c>
    </row>
    <row r="164" spans="1:26" ht="14.25" customHeight="1" x14ac:dyDescent="0.25">
      <c r="A164" s="7">
        <v>42549.406666666669</v>
      </c>
      <c r="B164" s="4" t="s">
        <v>1662</v>
      </c>
      <c r="C164" s="4" t="s">
        <v>1663</v>
      </c>
      <c r="D164" s="5">
        <v>41075</v>
      </c>
      <c r="E164" s="4" t="s">
        <v>1664</v>
      </c>
      <c r="F164" s="4" t="s">
        <v>29</v>
      </c>
      <c r="G164" s="4" t="s">
        <v>1665</v>
      </c>
      <c r="H164" s="4" t="s">
        <v>1666</v>
      </c>
      <c r="I164" s="4" t="s">
        <v>1667</v>
      </c>
      <c r="J164" s="4" t="s">
        <v>1668</v>
      </c>
      <c r="K164" s="4" t="s">
        <v>1669</v>
      </c>
      <c r="L164" s="4">
        <v>964729347</v>
      </c>
      <c r="M164" s="4" t="s">
        <v>1670</v>
      </c>
      <c r="N164" s="4"/>
      <c r="O164" s="4" t="s">
        <v>97</v>
      </c>
      <c r="P164" s="4"/>
      <c r="Q164" s="4"/>
      <c r="R164" s="4" t="s">
        <v>37</v>
      </c>
      <c r="S164" s="4" t="s">
        <v>1671</v>
      </c>
      <c r="T164" s="4"/>
      <c r="U164" s="4"/>
      <c r="V164" s="4"/>
      <c r="W164" s="4"/>
      <c r="X164" s="4" t="s">
        <v>1672</v>
      </c>
      <c r="Y164" s="4" t="s">
        <v>1673</v>
      </c>
      <c r="Z164" s="6" t="str">
        <f>HYPERLINK("https://jotformz.com/form.php?formID=61755175322657&amp;sid=342930735001925085&amp;mode=edit","Edit Submission")</f>
        <v>Edit Submission</v>
      </c>
    </row>
    <row r="165" spans="1:26" ht="14.25" customHeight="1" x14ac:dyDescent="0.25">
      <c r="A165" s="7">
        <v>42549.407025462962</v>
      </c>
      <c r="B165" s="4" t="s">
        <v>1624</v>
      </c>
      <c r="C165" s="4" t="s">
        <v>1625</v>
      </c>
      <c r="D165" s="5">
        <v>41033</v>
      </c>
      <c r="E165" s="4" t="s">
        <v>1674</v>
      </c>
      <c r="F165" s="4" t="s">
        <v>161</v>
      </c>
      <c r="G165" s="4">
        <v>974845392</v>
      </c>
      <c r="H165" s="4" t="s">
        <v>1627</v>
      </c>
      <c r="I165" s="4" t="s">
        <v>898</v>
      </c>
      <c r="J165" s="4" t="s">
        <v>1628</v>
      </c>
      <c r="K165" s="4" t="s">
        <v>1625</v>
      </c>
      <c r="L165" s="4" t="s">
        <v>1675</v>
      </c>
      <c r="M165" s="4" t="s">
        <v>1629</v>
      </c>
      <c r="N165" s="4"/>
      <c r="O165" s="4" t="s">
        <v>212</v>
      </c>
      <c r="P165" s="4"/>
      <c r="Q165" s="4"/>
      <c r="R165" s="4" t="s">
        <v>37</v>
      </c>
      <c r="S165" s="4" t="s">
        <v>1676</v>
      </c>
      <c r="T165" s="4"/>
      <c r="U165" s="4"/>
      <c r="V165" s="4"/>
      <c r="W165" s="4"/>
      <c r="X165" s="4" t="s">
        <v>1631</v>
      </c>
      <c r="Y165" s="4" t="s">
        <v>1677</v>
      </c>
      <c r="Z165" s="6" t="str">
        <f>HYPERLINK("https://jotformz.com/form.php?formID=61755175322657&amp;sid=342930766781507603&amp;mode=edit","Edit Submission")</f>
        <v>Edit Submission</v>
      </c>
    </row>
    <row r="166" spans="1:26" ht="14.25" customHeight="1" x14ac:dyDescent="0.25">
      <c r="A166" s="7">
        <v>42549.407118055547</v>
      </c>
      <c r="B166" s="4" t="s">
        <v>1678</v>
      </c>
      <c r="C166" s="4" t="s">
        <v>1679</v>
      </c>
      <c r="D166" s="5">
        <v>41375</v>
      </c>
      <c r="E166" s="4" t="s">
        <v>1680</v>
      </c>
      <c r="F166" s="4" t="s">
        <v>29</v>
      </c>
      <c r="G166" s="4" t="s">
        <v>1599</v>
      </c>
      <c r="H166" s="4" t="s">
        <v>1681</v>
      </c>
      <c r="I166" s="4" t="s">
        <v>1682</v>
      </c>
      <c r="J166" s="4" t="s">
        <v>1683</v>
      </c>
      <c r="K166" s="4" t="s">
        <v>1679</v>
      </c>
      <c r="L166" s="4">
        <v>942365063</v>
      </c>
      <c r="M166" s="4" t="s">
        <v>1603</v>
      </c>
      <c r="N166" s="4"/>
      <c r="O166" s="4">
        <v>1000</v>
      </c>
      <c r="P166" s="4"/>
      <c r="Q166" s="4"/>
      <c r="R166" s="4" t="s">
        <v>37</v>
      </c>
      <c r="S166" s="4" t="s">
        <v>1684</v>
      </c>
      <c r="T166" s="4"/>
      <c r="U166" s="4"/>
      <c r="V166" s="4"/>
      <c r="W166" s="4"/>
      <c r="X166" s="4" t="s">
        <v>1685</v>
      </c>
      <c r="Y166" s="4" t="s">
        <v>1686</v>
      </c>
      <c r="Z166" s="6" t="str">
        <f>HYPERLINK("https://jotformz.com/form.php?formID=61755175322657&amp;sid=342930774611854676&amp;mode=edit","Edit Submission")</f>
        <v>Edit Submission</v>
      </c>
    </row>
    <row r="167" spans="1:26" ht="14.25" customHeight="1" x14ac:dyDescent="0.25">
      <c r="A167" s="7">
        <v>42549.407407407409</v>
      </c>
      <c r="B167" s="4" t="s">
        <v>1687</v>
      </c>
      <c r="C167" s="4" t="s">
        <v>1688</v>
      </c>
      <c r="D167" s="5">
        <v>41216</v>
      </c>
      <c r="E167" s="4" t="s">
        <v>1689</v>
      </c>
      <c r="F167" s="4" t="s">
        <v>161</v>
      </c>
      <c r="G167" s="4"/>
      <c r="H167" s="4" t="s">
        <v>854</v>
      </c>
      <c r="I167" s="4" t="s">
        <v>1690</v>
      </c>
      <c r="J167" s="4" t="s">
        <v>1691</v>
      </c>
      <c r="K167" s="4" t="s">
        <v>1688</v>
      </c>
      <c r="L167" s="4">
        <v>964197980</v>
      </c>
      <c r="M167" s="4" t="s">
        <v>1692</v>
      </c>
      <c r="N167" s="4"/>
      <c r="O167" s="4" t="s">
        <v>445</v>
      </c>
      <c r="P167" s="4"/>
      <c r="Q167" s="4"/>
      <c r="R167" s="4" t="s">
        <v>37</v>
      </c>
      <c r="S167" s="4" t="s">
        <v>1693</v>
      </c>
      <c r="T167" s="4"/>
      <c r="U167" s="4"/>
      <c r="V167" s="4"/>
      <c r="W167" s="4"/>
      <c r="X167" s="4" t="s">
        <v>1694</v>
      </c>
      <c r="Y167" s="4" t="s">
        <v>1695</v>
      </c>
      <c r="Z167" s="6" t="str">
        <f>HYPERLINK("https://jotformz.com/form.php?formID=61755175322657&amp;sid=342930799401397644&amp;mode=edit","Edit Submission")</f>
        <v>Edit Submission</v>
      </c>
    </row>
    <row r="168" spans="1:26" ht="14.25" customHeight="1" x14ac:dyDescent="0.25">
      <c r="A168" s="7">
        <v>42549.407627314817</v>
      </c>
      <c r="B168" s="4" t="s">
        <v>413</v>
      </c>
      <c r="C168" s="4" t="s">
        <v>1696</v>
      </c>
      <c r="D168" s="5">
        <v>41258</v>
      </c>
      <c r="E168" s="4" t="s">
        <v>1697</v>
      </c>
      <c r="F168" s="4" t="s">
        <v>29</v>
      </c>
      <c r="G168" s="4" t="s">
        <v>1698</v>
      </c>
      <c r="H168" s="4" t="s">
        <v>294</v>
      </c>
      <c r="I168" s="4" t="s">
        <v>170</v>
      </c>
      <c r="J168" s="4" t="s">
        <v>752</v>
      </c>
      <c r="K168" s="4" t="s">
        <v>1696</v>
      </c>
      <c r="L168" s="4">
        <v>998467457</v>
      </c>
      <c r="M168" s="4" t="s">
        <v>1699</v>
      </c>
      <c r="N168" s="4"/>
      <c r="O168" s="4" t="s">
        <v>212</v>
      </c>
      <c r="P168" s="4"/>
      <c r="Q168" s="4"/>
      <c r="R168" s="4" t="s">
        <v>37</v>
      </c>
      <c r="S168" s="4" t="s">
        <v>1700</v>
      </c>
      <c r="T168" s="4"/>
      <c r="U168" s="4"/>
      <c r="V168" s="4"/>
      <c r="W168" s="4"/>
      <c r="X168" s="4" t="s">
        <v>1701</v>
      </c>
      <c r="Y168" s="4" t="s">
        <v>1702</v>
      </c>
      <c r="Z168" s="6" t="str">
        <f>HYPERLINK("https://jotformz.com/form.php?formID=61755175322657&amp;sid=342930819150529958&amp;mode=edit","Edit Submission")</f>
        <v>Edit Submission</v>
      </c>
    </row>
    <row r="169" spans="1:26" ht="14.25" customHeight="1" x14ac:dyDescent="0.25">
      <c r="A169" s="7">
        <v>42549.408356481479</v>
      </c>
      <c r="B169" s="4" t="s">
        <v>1703</v>
      </c>
      <c r="C169" s="4" t="s">
        <v>1704</v>
      </c>
      <c r="D169" s="5">
        <v>41315</v>
      </c>
      <c r="E169" s="4" t="s">
        <v>1705</v>
      </c>
      <c r="F169" s="4" t="s">
        <v>29</v>
      </c>
      <c r="G169" s="4" t="s">
        <v>1706</v>
      </c>
      <c r="H169" s="4" t="s">
        <v>1082</v>
      </c>
      <c r="I169" s="4" t="s">
        <v>1707</v>
      </c>
      <c r="J169" s="4" t="s">
        <v>1708</v>
      </c>
      <c r="K169" s="4" t="s">
        <v>1704</v>
      </c>
      <c r="L169" s="4">
        <v>977965509</v>
      </c>
      <c r="M169" s="4" t="s">
        <v>1709</v>
      </c>
      <c r="N169" s="4"/>
      <c r="O169" s="4" t="s">
        <v>36</v>
      </c>
      <c r="P169" s="4"/>
      <c r="Q169" s="4"/>
      <c r="R169" s="4" t="s">
        <v>37</v>
      </c>
      <c r="S169" s="4" t="s">
        <v>1710</v>
      </c>
      <c r="T169" s="4"/>
      <c r="U169" s="4"/>
      <c r="V169" s="4"/>
      <c r="W169" s="4"/>
      <c r="X169" s="4" t="s">
        <v>1711</v>
      </c>
      <c r="Y169" s="4" t="s">
        <v>1712</v>
      </c>
      <c r="Z169" s="6" t="str">
        <f>HYPERLINK("https://jotformz.com/form.php?formID=61755175322657&amp;sid=342930881792651051&amp;mode=edit","Edit Submission")</f>
        <v>Edit Submission</v>
      </c>
    </row>
    <row r="170" spans="1:26" ht="14.25" customHeight="1" x14ac:dyDescent="0.25">
      <c r="A170" s="7">
        <v>42549.408460648148</v>
      </c>
      <c r="B170" s="4" t="s">
        <v>1011</v>
      </c>
      <c r="C170" s="4" t="s">
        <v>1713</v>
      </c>
      <c r="D170" s="5">
        <v>41255</v>
      </c>
      <c r="E170" s="4" t="s">
        <v>1714</v>
      </c>
      <c r="F170" s="4" t="s">
        <v>29</v>
      </c>
      <c r="G170" s="4" t="s">
        <v>1715</v>
      </c>
      <c r="H170" s="4" t="s">
        <v>56</v>
      </c>
      <c r="I170" s="4" t="s">
        <v>1716</v>
      </c>
      <c r="J170" s="4" t="s">
        <v>677</v>
      </c>
      <c r="K170" s="4" t="s">
        <v>1713</v>
      </c>
      <c r="L170" s="4">
        <v>958692486</v>
      </c>
      <c r="M170" s="4" t="s">
        <v>1717</v>
      </c>
      <c r="N170" s="4"/>
      <c r="O170" s="4" t="s">
        <v>36</v>
      </c>
      <c r="P170" s="4"/>
      <c r="Q170" s="4"/>
      <c r="R170" s="4" t="s">
        <v>37</v>
      </c>
      <c r="S170" s="4" t="s">
        <v>1718</v>
      </c>
      <c r="T170" s="4"/>
      <c r="U170" s="4"/>
      <c r="V170" s="4"/>
      <c r="W170" s="4"/>
      <c r="X170" s="4" t="s">
        <v>1719</v>
      </c>
      <c r="Y170" s="4" t="s">
        <v>1720</v>
      </c>
      <c r="Z170" s="6" t="str">
        <f>HYPERLINK("https://jotformz.com/form.php?formID=61755175322657&amp;sid=342930891132206409&amp;mode=edit","Edit Submission")</f>
        <v>Edit Submission</v>
      </c>
    </row>
    <row r="171" spans="1:26" ht="14.25" customHeight="1" x14ac:dyDescent="0.25">
      <c r="A171" s="7">
        <v>42549.408912037034</v>
      </c>
      <c r="B171" s="4" t="s">
        <v>1721</v>
      </c>
      <c r="C171" s="4" t="s">
        <v>1722</v>
      </c>
      <c r="D171" s="5">
        <v>41014</v>
      </c>
      <c r="E171" s="4" t="s">
        <v>1723</v>
      </c>
      <c r="F171" s="4" t="s">
        <v>29</v>
      </c>
      <c r="G171" s="4" t="s">
        <v>1724</v>
      </c>
      <c r="H171" s="4" t="s">
        <v>810</v>
      </c>
      <c r="I171" s="4" t="s">
        <v>1725</v>
      </c>
      <c r="J171" s="4" t="s">
        <v>867</v>
      </c>
      <c r="K171" s="4" t="s">
        <v>1722</v>
      </c>
      <c r="L171" s="4">
        <v>996375634</v>
      </c>
      <c r="M171" s="4" t="s">
        <v>1726</v>
      </c>
      <c r="N171" s="4"/>
      <c r="O171" s="4" t="s">
        <v>36</v>
      </c>
      <c r="P171" s="4"/>
      <c r="Q171" s="4"/>
      <c r="R171" s="4" t="s">
        <v>37</v>
      </c>
      <c r="S171" s="4" t="s">
        <v>1727</v>
      </c>
      <c r="T171" s="4"/>
      <c r="U171" s="4"/>
      <c r="V171" s="4"/>
      <c r="W171" s="4"/>
      <c r="X171" s="4" t="s">
        <v>1728</v>
      </c>
      <c r="Y171" s="4" t="s">
        <v>1729</v>
      </c>
      <c r="Z171" s="6" t="str">
        <f>HYPERLINK("https://jotformz.com/form.php?formID=61755175322657&amp;sid=342930930961556988&amp;mode=edit","Edit Submission")</f>
        <v>Edit Submission</v>
      </c>
    </row>
    <row r="172" spans="1:26" ht="14.25" customHeight="1" x14ac:dyDescent="0.25">
      <c r="A172" s="7">
        <v>42549.409641203703</v>
      </c>
      <c r="B172" s="4" t="s">
        <v>169</v>
      </c>
      <c r="C172" s="4" t="s">
        <v>170</v>
      </c>
      <c r="D172" s="5">
        <v>41451</v>
      </c>
      <c r="E172" s="4" t="s">
        <v>1730</v>
      </c>
      <c r="F172" s="4" t="s">
        <v>29</v>
      </c>
      <c r="G172" s="4" t="s">
        <v>172</v>
      </c>
      <c r="H172" s="4" t="s">
        <v>173</v>
      </c>
      <c r="I172" s="4" t="s">
        <v>174</v>
      </c>
      <c r="J172" s="4" t="s">
        <v>175</v>
      </c>
      <c r="K172" s="4" t="s">
        <v>170</v>
      </c>
      <c r="L172" s="4">
        <v>962115971</v>
      </c>
      <c r="M172" s="4" t="s">
        <v>176</v>
      </c>
      <c r="N172" s="4"/>
      <c r="O172" s="4" t="s">
        <v>36</v>
      </c>
      <c r="P172" s="4"/>
      <c r="Q172" s="4"/>
      <c r="R172" s="4" t="s">
        <v>37</v>
      </c>
      <c r="S172" s="4" t="s">
        <v>1731</v>
      </c>
      <c r="T172" s="4"/>
      <c r="U172" s="4"/>
      <c r="V172" s="4"/>
      <c r="W172" s="4"/>
      <c r="X172" s="4" t="s">
        <v>1732</v>
      </c>
      <c r="Y172" s="4" t="s">
        <v>1733</v>
      </c>
      <c r="Z172" s="6" t="str">
        <f>HYPERLINK("https://jotformz.com/form.php?formID=61755175322657&amp;sid=342930993151137595&amp;mode=edit","Edit Submission")</f>
        <v>Edit Submission</v>
      </c>
    </row>
    <row r="173" spans="1:26" ht="14.25" customHeight="1" x14ac:dyDescent="0.25">
      <c r="A173" s="7">
        <v>42549.40966435185</v>
      </c>
      <c r="B173" s="4" t="s">
        <v>1525</v>
      </c>
      <c r="C173" s="4" t="s">
        <v>1734</v>
      </c>
      <c r="D173" s="5">
        <v>41033</v>
      </c>
      <c r="E173" s="4" t="s">
        <v>1735</v>
      </c>
      <c r="F173" s="4" t="s">
        <v>29</v>
      </c>
      <c r="G173" s="4" t="s">
        <v>1736</v>
      </c>
      <c r="H173" s="4" t="s">
        <v>1737</v>
      </c>
      <c r="I173" s="4" t="s">
        <v>1738</v>
      </c>
      <c r="J173" s="4" t="s">
        <v>1238</v>
      </c>
      <c r="K173" s="4" t="s">
        <v>1734</v>
      </c>
      <c r="L173" s="4">
        <v>984099372</v>
      </c>
      <c r="M173" s="4" t="s">
        <v>1739</v>
      </c>
      <c r="N173" s="4"/>
      <c r="O173" s="4" t="s">
        <v>97</v>
      </c>
      <c r="P173" s="4"/>
      <c r="Q173" s="4"/>
      <c r="R173" s="4" t="s">
        <v>37</v>
      </c>
      <c r="S173" s="4" t="s">
        <v>1740</v>
      </c>
      <c r="T173" s="4"/>
      <c r="U173" s="4"/>
      <c r="V173" s="4"/>
      <c r="W173" s="4"/>
      <c r="X173" s="4" t="s">
        <v>1741</v>
      </c>
      <c r="Y173" s="4" t="s">
        <v>1742</v>
      </c>
      <c r="Z173" s="6" t="str">
        <f>HYPERLINK("https://jotformz.com/form.php?formID=61755175322657&amp;sid=342930994901588719&amp;mode=edit","Edit Submission")</f>
        <v>Edit Submission</v>
      </c>
    </row>
    <row r="174" spans="1:26" ht="14.25" customHeight="1" x14ac:dyDescent="0.25">
      <c r="A174" s="7">
        <v>42549.41097222222</v>
      </c>
      <c r="B174" s="4" t="s">
        <v>1131</v>
      </c>
      <c r="C174" s="4" t="s">
        <v>1743</v>
      </c>
      <c r="D174" s="5">
        <v>41199</v>
      </c>
      <c r="E174" s="4" t="s">
        <v>1744</v>
      </c>
      <c r="F174" s="4" t="s">
        <v>161</v>
      </c>
      <c r="G174" s="4"/>
      <c r="H174" s="4" t="s">
        <v>1745</v>
      </c>
      <c r="I174" s="4" t="s">
        <v>1746</v>
      </c>
      <c r="J174" s="4" t="s">
        <v>1747</v>
      </c>
      <c r="K174" s="4" t="s">
        <v>1748</v>
      </c>
      <c r="L174" s="4">
        <v>995915178</v>
      </c>
      <c r="M174" s="4" t="s">
        <v>1749</v>
      </c>
      <c r="N174" s="4"/>
      <c r="O174" s="4" t="s">
        <v>212</v>
      </c>
      <c r="P174" s="4"/>
      <c r="Q174" s="4"/>
      <c r="R174" s="4" t="s">
        <v>37</v>
      </c>
      <c r="S174" s="4" t="s">
        <v>1750</v>
      </c>
      <c r="T174" s="4"/>
      <c r="U174" s="4"/>
      <c r="V174" s="4"/>
      <c r="W174" s="4"/>
      <c r="X174" s="4" t="s">
        <v>1751</v>
      </c>
      <c r="Y174" s="4" t="s">
        <v>1752</v>
      </c>
      <c r="Z174" s="6" t="str">
        <f>HYPERLINK("https://jotformz.com/form.php?formID=61755175322657&amp;sid=342931108522402022&amp;mode=edit","Edit Submission")</f>
        <v>Edit Submission</v>
      </c>
    </row>
    <row r="175" spans="1:26" ht="14.25" customHeight="1" x14ac:dyDescent="0.25">
      <c r="A175" s="7">
        <v>42549.411608796298</v>
      </c>
      <c r="B175" s="4" t="s">
        <v>1525</v>
      </c>
      <c r="C175" s="4" t="s">
        <v>1734</v>
      </c>
      <c r="D175" s="5">
        <v>41033</v>
      </c>
      <c r="E175" s="4" t="s">
        <v>1753</v>
      </c>
      <c r="F175" s="4" t="s">
        <v>29</v>
      </c>
      <c r="G175" s="4" t="s">
        <v>1736</v>
      </c>
      <c r="H175" s="4" t="s">
        <v>1754</v>
      </c>
      <c r="I175" s="4" t="s">
        <v>1755</v>
      </c>
      <c r="J175" s="4" t="s">
        <v>931</v>
      </c>
      <c r="K175" s="4" t="s">
        <v>1426</v>
      </c>
      <c r="L175" s="4">
        <v>984099372</v>
      </c>
      <c r="M175" s="4" t="s">
        <v>1756</v>
      </c>
      <c r="N175" s="4"/>
      <c r="O175" s="4" t="s">
        <v>97</v>
      </c>
      <c r="P175" s="4"/>
      <c r="Q175" s="4"/>
      <c r="R175" s="4" t="s">
        <v>37</v>
      </c>
      <c r="S175" s="4" t="s">
        <v>1740</v>
      </c>
      <c r="T175" s="4"/>
      <c r="U175" s="4"/>
      <c r="V175" s="4"/>
      <c r="W175" s="4"/>
      <c r="X175" s="4" t="s">
        <v>1741</v>
      </c>
      <c r="Y175" s="4" t="s">
        <v>1757</v>
      </c>
      <c r="Z175" s="6" t="str">
        <f>HYPERLINK("https://jotformz.com/form.php?formID=61755175322657&amp;sid=342931163901768618&amp;mode=edit","Edit Submission")</f>
        <v>Edit Submission</v>
      </c>
    </row>
    <row r="176" spans="1:26" ht="14.25" customHeight="1" x14ac:dyDescent="0.25">
      <c r="A176" s="7">
        <v>42549.411898148152</v>
      </c>
      <c r="B176" s="4" t="s">
        <v>1758</v>
      </c>
      <c r="C176" s="4" t="s">
        <v>1759</v>
      </c>
      <c r="D176" s="5">
        <v>41317</v>
      </c>
      <c r="E176" s="4" t="s">
        <v>1760</v>
      </c>
      <c r="F176" s="4" t="s">
        <v>29</v>
      </c>
      <c r="G176" s="4" t="s">
        <v>1318</v>
      </c>
      <c r="H176" s="4" t="s">
        <v>1761</v>
      </c>
      <c r="I176" s="4" t="s">
        <v>1762</v>
      </c>
      <c r="J176" s="4" t="s">
        <v>119</v>
      </c>
      <c r="K176" s="4" t="s">
        <v>1759</v>
      </c>
      <c r="L176" s="4">
        <v>978296964</v>
      </c>
      <c r="M176" s="4" t="s">
        <v>1763</v>
      </c>
      <c r="N176" s="4"/>
      <c r="O176" s="4" t="s">
        <v>355</v>
      </c>
      <c r="P176" s="4"/>
      <c r="Q176" s="4"/>
      <c r="R176" s="4" t="s">
        <v>37</v>
      </c>
      <c r="S176" s="4" t="s">
        <v>1764</v>
      </c>
      <c r="T176" s="4"/>
      <c r="U176" s="4"/>
      <c r="V176" s="4"/>
      <c r="W176" s="4"/>
      <c r="X176" s="4" t="s">
        <v>1765</v>
      </c>
      <c r="Y176" s="4" t="s">
        <v>1766</v>
      </c>
      <c r="Z176" s="6" t="str">
        <f>HYPERLINK("https://jotformz.com/form.php?formID=61755175322657&amp;sid=342931188303921462&amp;mode=edit","Edit Submission")</f>
        <v>Edit Submission</v>
      </c>
    </row>
    <row r="177" spans="1:26" ht="14.25" customHeight="1" x14ac:dyDescent="0.25">
      <c r="A177" s="7">
        <v>42549.412465277783</v>
      </c>
      <c r="B177" s="4" t="s">
        <v>1767</v>
      </c>
      <c r="C177" s="4" t="s">
        <v>1768</v>
      </c>
      <c r="D177" s="5">
        <v>41178</v>
      </c>
      <c r="E177" s="4" t="s">
        <v>1769</v>
      </c>
      <c r="F177" s="4" t="s">
        <v>29</v>
      </c>
      <c r="G177" s="4" t="s">
        <v>1770</v>
      </c>
      <c r="H177" s="4" t="s">
        <v>1146</v>
      </c>
      <c r="I177" s="4" t="s">
        <v>1771</v>
      </c>
      <c r="J177" s="4" t="s">
        <v>1772</v>
      </c>
      <c r="K177" s="4" t="s">
        <v>1768</v>
      </c>
      <c r="L177" s="4">
        <v>977621818</v>
      </c>
      <c r="M177" s="4" t="s">
        <v>1773</v>
      </c>
      <c r="N177" s="4"/>
      <c r="O177" s="4" t="s">
        <v>36</v>
      </c>
      <c r="P177" s="4"/>
      <c r="Q177" s="4"/>
      <c r="R177" s="4" t="s">
        <v>37</v>
      </c>
      <c r="S177" s="4" t="s">
        <v>1774</v>
      </c>
      <c r="T177" s="4"/>
      <c r="U177" s="4"/>
      <c r="V177" s="4"/>
      <c r="W177" s="4"/>
      <c r="X177" s="4" t="s">
        <v>1775</v>
      </c>
      <c r="Y177" s="4" t="s">
        <v>1776</v>
      </c>
      <c r="Z177" s="6" t="str">
        <f>HYPERLINK("https://jotformz.com/form.php?formID=61755175322657&amp;sid=342931237112304838&amp;mode=edit","Edit Submission")</f>
        <v>Edit Submission</v>
      </c>
    </row>
    <row r="178" spans="1:26" ht="14.25" customHeight="1" x14ac:dyDescent="0.25">
      <c r="A178" s="7">
        <v>42549.412557870368</v>
      </c>
      <c r="B178" s="4" t="s">
        <v>41</v>
      </c>
      <c r="C178" s="4" t="s">
        <v>1777</v>
      </c>
      <c r="D178" s="5">
        <v>41356</v>
      </c>
      <c r="E178" s="4" t="s">
        <v>1778</v>
      </c>
      <c r="F178" s="4" t="s">
        <v>29</v>
      </c>
      <c r="G178" s="4" t="s">
        <v>1779</v>
      </c>
      <c r="H178" s="4" t="s">
        <v>1780</v>
      </c>
      <c r="I178" s="4" t="s">
        <v>1781</v>
      </c>
      <c r="J178" s="4" t="s">
        <v>815</v>
      </c>
      <c r="K178" s="4" t="s">
        <v>1777</v>
      </c>
      <c r="L178" s="4">
        <v>991630246</v>
      </c>
      <c r="M178" s="4" t="s">
        <v>1782</v>
      </c>
      <c r="N178" s="4"/>
      <c r="O178" s="4" t="s">
        <v>321</v>
      </c>
      <c r="P178" s="4"/>
      <c r="Q178" s="4"/>
      <c r="R178" s="4" t="s">
        <v>37</v>
      </c>
      <c r="S178" s="4" t="s">
        <v>1783</v>
      </c>
      <c r="T178" s="4"/>
      <c r="U178" s="4"/>
      <c r="V178" s="4"/>
      <c r="W178" s="4"/>
      <c r="X178" s="4" t="s">
        <v>1784</v>
      </c>
      <c r="Y178" s="4" t="s">
        <v>1785</v>
      </c>
      <c r="Z178" s="6" t="str">
        <f>HYPERLINK("https://jotformz.com/form.php?formID=61755175322657&amp;sid=342931245570751771&amp;mode=edit","Edit Submission")</f>
        <v>Edit Submission</v>
      </c>
    </row>
    <row r="179" spans="1:26" ht="14.25" customHeight="1" x14ac:dyDescent="0.25">
      <c r="A179" s="7">
        <v>42549.412708333337</v>
      </c>
      <c r="B179" s="4" t="s">
        <v>885</v>
      </c>
      <c r="C179" s="4" t="s">
        <v>1786</v>
      </c>
      <c r="D179" s="5">
        <v>41269</v>
      </c>
      <c r="E179" s="4" t="s">
        <v>1787</v>
      </c>
      <c r="F179" s="4" t="s">
        <v>29</v>
      </c>
      <c r="G179" s="4" t="s">
        <v>1788</v>
      </c>
      <c r="H179" s="4" t="s">
        <v>1789</v>
      </c>
      <c r="I179" s="4" t="s">
        <v>1790</v>
      </c>
      <c r="J179" s="4" t="s">
        <v>232</v>
      </c>
      <c r="K179" s="4" t="s">
        <v>1786</v>
      </c>
      <c r="L179" s="4">
        <v>998268035</v>
      </c>
      <c r="M179" s="4" t="s">
        <v>1791</v>
      </c>
      <c r="N179" s="4"/>
      <c r="O179" s="4" t="s">
        <v>154</v>
      </c>
      <c r="P179" s="4"/>
      <c r="Q179" s="4"/>
      <c r="R179" s="4" t="s">
        <v>37</v>
      </c>
      <c r="S179" s="4" t="s">
        <v>1792</v>
      </c>
      <c r="T179" s="4"/>
      <c r="U179" s="4"/>
      <c r="V179" s="4"/>
      <c r="W179" s="4"/>
      <c r="X179" s="4" t="s">
        <v>1793</v>
      </c>
      <c r="Y179" s="4" t="s">
        <v>1794</v>
      </c>
      <c r="Z179" s="6" t="str">
        <f>HYPERLINK("https://jotformz.com/form.php?formID=61755175322657&amp;sid=342931257791659441&amp;mode=edit","Edit Submission")</f>
        <v>Edit Submission</v>
      </c>
    </row>
    <row r="180" spans="1:26" ht="14.25" customHeight="1" x14ac:dyDescent="0.25">
      <c r="A180" s="7">
        <v>42549.413460648153</v>
      </c>
      <c r="B180" s="4" t="s">
        <v>1795</v>
      </c>
      <c r="C180" s="4" t="s">
        <v>1796</v>
      </c>
      <c r="D180" s="5">
        <v>41218</v>
      </c>
      <c r="E180" s="4" t="s">
        <v>1797</v>
      </c>
      <c r="F180" s="4" t="s">
        <v>29</v>
      </c>
      <c r="G180" s="4" t="s">
        <v>1798</v>
      </c>
      <c r="H180" s="4" t="s">
        <v>93</v>
      </c>
      <c r="I180" s="4" t="s">
        <v>645</v>
      </c>
      <c r="J180" s="4" t="s">
        <v>1799</v>
      </c>
      <c r="K180" s="4" t="s">
        <v>1796</v>
      </c>
      <c r="L180" s="4">
        <v>951175915</v>
      </c>
      <c r="M180" s="4" t="s">
        <v>1800</v>
      </c>
      <c r="N180" s="4"/>
      <c r="O180" s="4" t="s">
        <v>97</v>
      </c>
      <c r="P180" s="4"/>
      <c r="Q180" s="4"/>
      <c r="R180" s="4" t="s">
        <v>37</v>
      </c>
      <c r="S180" s="4" t="s">
        <v>1801</v>
      </c>
      <c r="T180" s="4"/>
      <c r="U180" s="4"/>
      <c r="V180" s="4"/>
      <c r="W180" s="4"/>
      <c r="X180" s="4" t="s">
        <v>1802</v>
      </c>
      <c r="Y180" s="4" t="s">
        <v>1803</v>
      </c>
      <c r="Z180" s="6" t="str">
        <f>HYPERLINK("https://jotformz.com/form.php?formID=61755175322657&amp;sid=342931322561382599&amp;mode=edit","Edit Submission")</f>
        <v>Edit Submission</v>
      </c>
    </row>
    <row r="181" spans="1:26" ht="14.25" customHeight="1" x14ac:dyDescent="0.25">
      <c r="A181" s="7">
        <v>42549.413958333331</v>
      </c>
      <c r="B181" s="4" t="s">
        <v>1030</v>
      </c>
      <c r="C181" s="4" t="s">
        <v>46</v>
      </c>
      <c r="D181" s="5">
        <v>41025</v>
      </c>
      <c r="E181" s="4" t="s">
        <v>1804</v>
      </c>
      <c r="F181" s="4" t="s">
        <v>29</v>
      </c>
      <c r="G181" s="4" t="s">
        <v>1805</v>
      </c>
      <c r="H181" s="4" t="s">
        <v>1806</v>
      </c>
      <c r="I181" s="4" t="s">
        <v>1807</v>
      </c>
      <c r="J181" s="4" t="s">
        <v>733</v>
      </c>
      <c r="K181" s="4" t="s">
        <v>46</v>
      </c>
      <c r="L181" s="4">
        <v>985565515</v>
      </c>
      <c r="M181" s="4" t="s">
        <v>1808</v>
      </c>
      <c r="N181" s="4"/>
      <c r="O181" s="4" t="s">
        <v>212</v>
      </c>
      <c r="P181" s="4"/>
      <c r="Q181" s="4"/>
      <c r="R181" s="4" t="s">
        <v>37</v>
      </c>
      <c r="S181" s="4" t="s">
        <v>1809</v>
      </c>
      <c r="T181" s="4"/>
      <c r="U181" s="4"/>
      <c r="V181" s="4"/>
      <c r="W181" s="4"/>
      <c r="X181" s="4" t="s">
        <v>1810</v>
      </c>
      <c r="Y181" s="4" t="s">
        <v>1811</v>
      </c>
      <c r="Z181" s="6" t="str">
        <f>HYPERLINK("https://jotformz.com/form.php?formID=61755175322657&amp;sid=342931365156185596&amp;mode=edit","Edit Submission")</f>
        <v>Edit Submission</v>
      </c>
    </row>
    <row r="182" spans="1:26" ht="14.25" customHeight="1" x14ac:dyDescent="0.25">
      <c r="A182" s="7">
        <v>42549.414479166669</v>
      </c>
      <c r="B182" s="4" t="s">
        <v>1119</v>
      </c>
      <c r="C182" s="4" t="s">
        <v>1812</v>
      </c>
      <c r="D182" s="5">
        <v>41054</v>
      </c>
      <c r="E182" s="4" t="s">
        <v>1813</v>
      </c>
      <c r="F182" s="4" t="s">
        <v>29</v>
      </c>
      <c r="G182" s="4" t="s">
        <v>1814</v>
      </c>
      <c r="H182" s="4" t="s">
        <v>1815</v>
      </c>
      <c r="I182" s="4" t="s">
        <v>1269</v>
      </c>
      <c r="J182" s="4" t="s">
        <v>180</v>
      </c>
      <c r="K182" s="4" t="s">
        <v>1812</v>
      </c>
      <c r="L182" s="4">
        <v>961249845</v>
      </c>
      <c r="M182" s="4" t="s">
        <v>1816</v>
      </c>
      <c r="N182" s="4"/>
      <c r="O182" s="4" t="s">
        <v>97</v>
      </c>
      <c r="P182" s="4"/>
      <c r="Q182" s="4"/>
      <c r="R182" s="4" t="s">
        <v>37</v>
      </c>
      <c r="S182" s="4" t="s">
        <v>1817</v>
      </c>
      <c r="T182" s="4"/>
      <c r="U182" s="4"/>
      <c r="V182" s="4"/>
      <c r="W182" s="4"/>
      <c r="X182" s="4" t="s">
        <v>1818</v>
      </c>
      <c r="Y182" s="4" t="s">
        <v>1819</v>
      </c>
      <c r="Z182" s="6" t="str">
        <f>HYPERLINK("https://jotformz.com/form.php?formID=61755175322657&amp;sid=342931411552253990&amp;mode=edit","Edit Submission")</f>
        <v>Edit Submission</v>
      </c>
    </row>
    <row r="183" spans="1:26" ht="14.25" customHeight="1" x14ac:dyDescent="0.25">
      <c r="A183" s="7">
        <v>42549.414513888893</v>
      </c>
      <c r="B183" s="4" t="s">
        <v>1820</v>
      </c>
      <c r="C183" s="4" t="s">
        <v>1821</v>
      </c>
      <c r="D183" s="5">
        <v>41279</v>
      </c>
      <c r="E183" s="4" t="s">
        <v>1822</v>
      </c>
      <c r="F183" s="4" t="s">
        <v>161</v>
      </c>
      <c r="G183" s="4"/>
      <c r="H183" s="4" t="s">
        <v>1823</v>
      </c>
      <c r="I183" s="4" t="s">
        <v>1824</v>
      </c>
      <c r="J183" s="4" t="s">
        <v>1825</v>
      </c>
      <c r="K183" s="4" t="s">
        <v>1821</v>
      </c>
      <c r="L183" s="4">
        <v>983954408</v>
      </c>
      <c r="M183" s="4" t="s">
        <v>1826</v>
      </c>
      <c r="N183" s="4"/>
      <c r="O183" s="4" t="s">
        <v>212</v>
      </c>
      <c r="P183" s="4"/>
      <c r="Q183" s="4"/>
      <c r="R183" s="4" t="s">
        <v>37</v>
      </c>
      <c r="S183" s="4" t="s">
        <v>1827</v>
      </c>
      <c r="T183" s="4"/>
      <c r="U183" s="4"/>
      <c r="V183" s="4"/>
      <c r="W183" s="4"/>
      <c r="X183" s="4" t="s">
        <v>1828</v>
      </c>
      <c r="Y183" s="4" t="s">
        <v>1829</v>
      </c>
      <c r="Z183" s="6" t="str">
        <f>HYPERLINK("https://jotformz.com/form.php?formID=61755175322657&amp;sid=342931414452378333&amp;mode=edit","Edit Submission")</f>
        <v>Edit Submission</v>
      </c>
    </row>
    <row r="184" spans="1:26" ht="14.25" customHeight="1" x14ac:dyDescent="0.25">
      <c r="A184" s="7">
        <v>42549.414907407408</v>
      </c>
      <c r="B184" s="4" t="s">
        <v>1721</v>
      </c>
      <c r="C184" s="4" t="s">
        <v>1830</v>
      </c>
      <c r="D184" s="5">
        <v>41374</v>
      </c>
      <c r="E184" s="4" t="s">
        <v>1831</v>
      </c>
      <c r="F184" s="4" t="s">
        <v>29</v>
      </c>
      <c r="G184" s="4" t="s">
        <v>1832</v>
      </c>
      <c r="H184" s="4" t="s">
        <v>397</v>
      </c>
      <c r="I184" s="4" t="s">
        <v>1833</v>
      </c>
      <c r="J184" s="4" t="s">
        <v>1834</v>
      </c>
      <c r="K184" s="4" t="s">
        <v>1830</v>
      </c>
      <c r="L184" s="4">
        <v>942538231</v>
      </c>
      <c r="M184" s="4" t="s">
        <v>1835</v>
      </c>
      <c r="N184" s="4"/>
      <c r="O184" s="4" t="s">
        <v>944</v>
      </c>
      <c r="P184" s="4"/>
      <c r="Q184" s="4"/>
      <c r="R184" s="4" t="s">
        <v>37</v>
      </c>
      <c r="S184" s="4" t="s">
        <v>1836</v>
      </c>
      <c r="T184" s="4"/>
      <c r="U184" s="4"/>
      <c r="V184" s="4"/>
      <c r="W184" s="4"/>
      <c r="X184" s="4" t="s">
        <v>1837</v>
      </c>
      <c r="Y184" s="4" t="s">
        <v>1838</v>
      </c>
      <c r="Z184" s="6" t="str">
        <f>HYPERLINK("https://jotformz.com/form.php?formID=61755175322657&amp;sid=342931447548645001&amp;mode=edit","Edit Submission")</f>
        <v>Edit Submission</v>
      </c>
    </row>
    <row r="185" spans="1:26" ht="14.25" customHeight="1" x14ac:dyDescent="0.25">
      <c r="A185" s="7">
        <v>42549.415370370371</v>
      </c>
      <c r="B185" s="4" t="s">
        <v>1011</v>
      </c>
      <c r="C185" s="4" t="s">
        <v>1839</v>
      </c>
      <c r="D185" s="5">
        <v>41338</v>
      </c>
      <c r="E185" s="4" t="s">
        <v>1840</v>
      </c>
      <c r="F185" s="4" t="s">
        <v>29</v>
      </c>
      <c r="G185" s="4" t="s">
        <v>1841</v>
      </c>
      <c r="H185" s="4" t="s">
        <v>496</v>
      </c>
      <c r="I185" s="4" t="s">
        <v>1842</v>
      </c>
      <c r="J185" s="4" t="s">
        <v>388</v>
      </c>
      <c r="K185" s="4" t="s">
        <v>1839</v>
      </c>
      <c r="L185" s="4">
        <v>959402162</v>
      </c>
      <c r="M185" s="4" t="s">
        <v>1843</v>
      </c>
      <c r="N185" s="4"/>
      <c r="O185" s="4" t="s">
        <v>36</v>
      </c>
      <c r="P185" s="4"/>
      <c r="Q185" s="4"/>
      <c r="R185" s="4" t="s">
        <v>37</v>
      </c>
      <c r="S185" s="4" t="s">
        <v>1844</v>
      </c>
      <c r="T185" s="4"/>
      <c r="U185" s="4"/>
      <c r="V185" s="4"/>
      <c r="W185" s="4"/>
      <c r="X185" s="4" t="s">
        <v>1845</v>
      </c>
      <c r="Y185" s="4" t="s">
        <v>1846</v>
      </c>
      <c r="Z185" s="6" t="str">
        <f>HYPERLINK("https://jotformz.com/form.php?formID=61755175322657&amp;sid=342931488116428368&amp;mode=edit","Edit Submission")</f>
        <v>Edit Submission</v>
      </c>
    </row>
    <row r="186" spans="1:26" ht="14.25" customHeight="1" x14ac:dyDescent="0.25">
      <c r="A186" s="7">
        <v>42549.415405092594</v>
      </c>
      <c r="B186" s="4" t="s">
        <v>216</v>
      </c>
      <c r="C186" s="4" t="s">
        <v>1847</v>
      </c>
      <c r="D186" s="5">
        <v>41091</v>
      </c>
      <c r="E186" s="4" t="s">
        <v>1848</v>
      </c>
      <c r="F186" s="4" t="s">
        <v>29</v>
      </c>
      <c r="G186" s="4" t="s">
        <v>1090</v>
      </c>
      <c r="H186" s="4" t="s">
        <v>1849</v>
      </c>
      <c r="I186" s="4" t="s">
        <v>1850</v>
      </c>
      <c r="J186" s="4" t="s">
        <v>1394</v>
      </c>
      <c r="K186" s="4" t="s">
        <v>1851</v>
      </c>
      <c r="L186" s="4">
        <v>954198505</v>
      </c>
      <c r="M186" s="4" t="s">
        <v>1852</v>
      </c>
      <c r="N186" s="4"/>
      <c r="O186" s="4" t="s">
        <v>615</v>
      </c>
      <c r="P186" s="4"/>
      <c r="Q186" s="4"/>
      <c r="R186" s="4" t="s">
        <v>37</v>
      </c>
      <c r="S186" s="4" t="s">
        <v>1853</v>
      </c>
      <c r="T186" s="4"/>
      <c r="U186" s="4"/>
      <c r="V186" s="4"/>
      <c r="W186" s="4"/>
      <c r="X186" s="4" t="s">
        <v>1854</v>
      </c>
      <c r="Y186" s="4" t="s">
        <v>1855</v>
      </c>
      <c r="Z186" s="6" t="str">
        <f>HYPERLINK("https://jotformz.com/form.php?formID=61755175322657&amp;sid=342931491118353841&amp;mode=edit","Edit Submission")</f>
        <v>Edit Submission</v>
      </c>
    </row>
    <row r="187" spans="1:26" ht="14.25" customHeight="1" x14ac:dyDescent="0.25">
      <c r="A187" s="7">
        <v>42549.415949074071</v>
      </c>
      <c r="B187" s="4" t="s">
        <v>1856</v>
      </c>
      <c r="C187" s="4" t="s">
        <v>1857</v>
      </c>
      <c r="D187" s="5">
        <v>41038</v>
      </c>
      <c r="E187" s="4" t="s">
        <v>1858</v>
      </c>
      <c r="F187" s="4" t="s">
        <v>29</v>
      </c>
      <c r="G187" s="4" t="s">
        <v>1859</v>
      </c>
      <c r="H187" s="4" t="s">
        <v>1860</v>
      </c>
      <c r="I187" s="4" t="s">
        <v>1861</v>
      </c>
      <c r="J187" s="4" t="s">
        <v>130</v>
      </c>
      <c r="K187" s="4" t="s">
        <v>1857</v>
      </c>
      <c r="L187" s="4">
        <v>72270832</v>
      </c>
      <c r="M187" s="4" t="s">
        <v>1862</v>
      </c>
      <c r="N187" s="4"/>
      <c r="O187" s="4" t="s">
        <v>615</v>
      </c>
      <c r="P187" s="4"/>
      <c r="Q187" s="4"/>
      <c r="R187" s="4" t="s">
        <v>37</v>
      </c>
      <c r="S187" s="4" t="s">
        <v>1863</v>
      </c>
      <c r="T187" s="4"/>
      <c r="U187" s="4"/>
      <c r="V187" s="4"/>
      <c r="W187" s="4"/>
      <c r="X187" s="4" t="s">
        <v>1864</v>
      </c>
      <c r="Y187" s="4" t="s">
        <v>1865</v>
      </c>
      <c r="Z187" s="6" t="str">
        <f>HYPERLINK("https://jotformz.com/form.php?formID=61755175322657&amp;sid=342931538261726185&amp;mode=edit","Edit Submission")</f>
        <v>Edit Submission</v>
      </c>
    </row>
    <row r="188" spans="1:26" ht="14.25" customHeight="1" x14ac:dyDescent="0.25">
      <c r="A188" s="7">
        <v>42549.416030092587</v>
      </c>
      <c r="B188" s="4" t="s">
        <v>1866</v>
      </c>
      <c r="C188" s="4" t="s">
        <v>1393</v>
      </c>
      <c r="D188" s="5">
        <v>41153</v>
      </c>
      <c r="E188" s="4" t="s">
        <v>1867</v>
      </c>
      <c r="F188" s="4" t="s">
        <v>29</v>
      </c>
      <c r="G188" s="4" t="s">
        <v>1868</v>
      </c>
      <c r="H188" s="4" t="s">
        <v>1100</v>
      </c>
      <c r="I188" s="4" t="s">
        <v>1869</v>
      </c>
      <c r="J188" s="4" t="s">
        <v>1870</v>
      </c>
      <c r="K188" s="4" t="s">
        <v>1393</v>
      </c>
      <c r="L188" s="4">
        <v>998218603</v>
      </c>
      <c r="M188" s="4" t="s">
        <v>1871</v>
      </c>
      <c r="N188" s="4"/>
      <c r="O188" s="4" t="s">
        <v>355</v>
      </c>
      <c r="P188" s="4"/>
      <c r="Q188" s="4"/>
      <c r="R188" s="4" t="s">
        <v>37</v>
      </c>
      <c r="S188" s="4" t="s">
        <v>1872</v>
      </c>
      <c r="T188" s="4"/>
      <c r="U188" s="4"/>
      <c r="V188" s="4"/>
      <c r="W188" s="4"/>
      <c r="X188" s="4" t="s">
        <v>1873</v>
      </c>
      <c r="Y188" s="4" t="s">
        <v>1874</v>
      </c>
      <c r="Z188" s="6" t="str">
        <f>HYPERLINK("https://jotformz.com/form.php?formID=61755175322657&amp;sid=342931545842343523&amp;mode=edit","Edit Submission")</f>
        <v>Edit Submission</v>
      </c>
    </row>
    <row r="189" spans="1:26" ht="14.25" customHeight="1" x14ac:dyDescent="0.25">
      <c r="A189" s="7">
        <v>42549.417118055557</v>
      </c>
      <c r="B189" s="4" t="s">
        <v>485</v>
      </c>
      <c r="C189" s="4" t="s">
        <v>1875</v>
      </c>
      <c r="D189" s="5">
        <v>41086</v>
      </c>
      <c r="E189" s="4" t="s">
        <v>1876</v>
      </c>
      <c r="F189" s="4" t="s">
        <v>29</v>
      </c>
      <c r="G189" s="4" t="s">
        <v>1877</v>
      </c>
      <c r="H189" s="4" t="s">
        <v>854</v>
      </c>
      <c r="I189" s="4" t="s">
        <v>1878</v>
      </c>
      <c r="J189" s="4" t="s">
        <v>1879</v>
      </c>
      <c r="K189" s="4" t="s">
        <v>1880</v>
      </c>
      <c r="L189" s="4">
        <v>999114945</v>
      </c>
      <c r="M189" s="4" t="s">
        <v>1881</v>
      </c>
      <c r="N189" s="4"/>
      <c r="O189" s="4" t="s">
        <v>97</v>
      </c>
      <c r="P189" s="4"/>
      <c r="Q189" s="4"/>
      <c r="R189" s="4" t="s">
        <v>37</v>
      </c>
      <c r="S189" s="4" t="s">
        <v>1882</v>
      </c>
      <c r="T189" s="4"/>
      <c r="U189" s="4"/>
      <c r="V189" s="4"/>
      <c r="W189" s="4"/>
      <c r="X189" s="4" t="s">
        <v>1883</v>
      </c>
      <c r="Y189" s="4" t="s">
        <v>1884</v>
      </c>
      <c r="Z189" s="6" t="str">
        <f>HYPERLINK("https://jotformz.com/form.php?formID=61755175322657&amp;sid=342931638041633552&amp;mode=edit","Edit Submission")</f>
        <v>Edit Submission</v>
      </c>
    </row>
    <row r="190" spans="1:26" ht="14.25" customHeight="1" x14ac:dyDescent="0.25">
      <c r="A190" s="7">
        <v>42549.417395833327</v>
      </c>
      <c r="B190" s="4" t="s">
        <v>388</v>
      </c>
      <c r="C190" s="4" t="s">
        <v>1847</v>
      </c>
      <c r="D190" s="5">
        <v>41186</v>
      </c>
      <c r="E190" s="4" t="s">
        <v>1885</v>
      </c>
      <c r="F190" s="4" t="s">
        <v>29</v>
      </c>
      <c r="G190" s="4" t="s">
        <v>1886</v>
      </c>
      <c r="H190" s="4" t="s">
        <v>722</v>
      </c>
      <c r="I190" s="4" t="s">
        <v>1887</v>
      </c>
      <c r="J190" s="4" t="s">
        <v>388</v>
      </c>
      <c r="K190" s="4" t="s">
        <v>1847</v>
      </c>
      <c r="L190" s="4">
        <v>954118042</v>
      </c>
      <c r="M190" s="4" t="s">
        <v>1888</v>
      </c>
      <c r="N190" s="4"/>
      <c r="O190" s="4" t="s">
        <v>985</v>
      </c>
      <c r="P190" s="4"/>
      <c r="Q190" s="4"/>
      <c r="R190" s="4" t="s">
        <v>37</v>
      </c>
      <c r="S190" s="4" t="s">
        <v>1889</v>
      </c>
      <c r="T190" s="4"/>
      <c r="U190" s="4"/>
      <c r="V190" s="4"/>
      <c r="W190" s="4"/>
      <c r="X190" s="4" t="s">
        <v>1890</v>
      </c>
      <c r="Y190" s="4" t="s">
        <v>1891</v>
      </c>
      <c r="Z190" s="6" t="str">
        <f>HYPERLINK("https://jotformz.com/form.php?formID=61755175322657&amp;sid=342931663042925343&amp;mode=edit","Edit Submission")</f>
        <v>Edit Submission</v>
      </c>
    </row>
    <row r="191" spans="1:26" ht="14.25" customHeight="1" x14ac:dyDescent="0.25">
      <c r="A191" s="7">
        <v>42549.41746527778</v>
      </c>
      <c r="B191" s="4" t="s">
        <v>1142</v>
      </c>
      <c r="C191" s="4" t="s">
        <v>1892</v>
      </c>
      <c r="D191" s="5">
        <v>41299</v>
      </c>
      <c r="E191" s="4" t="s">
        <v>1893</v>
      </c>
      <c r="F191" s="4" t="s">
        <v>29</v>
      </c>
      <c r="G191" s="4" t="s">
        <v>1894</v>
      </c>
      <c r="H191" s="4" t="s">
        <v>1895</v>
      </c>
      <c r="I191" s="4" t="s">
        <v>1896</v>
      </c>
      <c r="J191" s="4" t="s">
        <v>319</v>
      </c>
      <c r="K191" s="4" t="s">
        <v>1892</v>
      </c>
      <c r="L191" s="4">
        <v>950040479</v>
      </c>
      <c r="M191" s="4" t="s">
        <v>1897</v>
      </c>
      <c r="N191" s="4"/>
      <c r="O191" s="4" t="s">
        <v>1898</v>
      </c>
      <c r="P191" s="4"/>
      <c r="Q191" s="4"/>
      <c r="R191" s="4" t="s">
        <v>37</v>
      </c>
      <c r="S191" s="4" t="s">
        <v>1899</v>
      </c>
      <c r="T191" s="4"/>
      <c r="U191" s="4"/>
      <c r="V191" s="4"/>
      <c r="W191" s="4"/>
      <c r="X191" s="4" t="s">
        <v>883</v>
      </c>
      <c r="Y191" s="4" t="s">
        <v>1900</v>
      </c>
      <c r="Z191" s="6" t="str">
        <f>HYPERLINK("https://jotformz.com/form.php?formID=61755175322657&amp;sid=342931668351924985&amp;mode=edit","Edit Submission")</f>
        <v>Edit Submission</v>
      </c>
    </row>
    <row r="192" spans="1:26" ht="14.25" customHeight="1" x14ac:dyDescent="0.25">
      <c r="A192" s="7">
        <v>42549.417962962973</v>
      </c>
      <c r="B192" s="4" t="s">
        <v>1901</v>
      </c>
      <c r="C192" s="4" t="s">
        <v>1902</v>
      </c>
      <c r="D192" s="5">
        <v>41120</v>
      </c>
      <c r="E192" s="4" t="s">
        <v>1903</v>
      </c>
      <c r="F192" s="4" t="s">
        <v>29</v>
      </c>
      <c r="G192" s="4" t="s">
        <v>1904</v>
      </c>
      <c r="H192" s="4" t="s">
        <v>575</v>
      </c>
      <c r="I192" s="4" t="s">
        <v>1725</v>
      </c>
      <c r="J192" s="4" t="s">
        <v>752</v>
      </c>
      <c r="K192" s="4" t="s">
        <v>1902</v>
      </c>
      <c r="L192" s="4">
        <v>975627888</v>
      </c>
      <c r="M192" s="4" t="s">
        <v>1905</v>
      </c>
      <c r="N192" s="4"/>
      <c r="O192" s="4" t="s">
        <v>97</v>
      </c>
      <c r="P192" s="4"/>
      <c r="Q192" s="4"/>
      <c r="R192" s="4" t="s">
        <v>37</v>
      </c>
      <c r="S192" s="4" t="s">
        <v>1906</v>
      </c>
      <c r="T192" s="4"/>
      <c r="U192" s="4"/>
      <c r="V192" s="4"/>
      <c r="W192" s="4"/>
      <c r="X192" s="4" t="s">
        <v>1907</v>
      </c>
      <c r="Y192" s="4" t="s">
        <v>1908</v>
      </c>
      <c r="Z192" s="6" t="str">
        <f>HYPERLINK("https://jotformz.com/form.php?formID=61755175322657&amp;sid=342931712001605163&amp;mode=edit","Edit Submission")</f>
        <v>Edit Submission</v>
      </c>
    </row>
    <row r="193" spans="1:26" ht="14.25" customHeight="1" x14ac:dyDescent="0.25">
      <c r="A193" s="7">
        <v>42549.419317129628</v>
      </c>
      <c r="B193" s="4" t="s">
        <v>1909</v>
      </c>
      <c r="C193" s="4" t="s">
        <v>1910</v>
      </c>
      <c r="D193" s="5">
        <v>41261</v>
      </c>
      <c r="E193" s="4" t="s">
        <v>1911</v>
      </c>
      <c r="F193" s="4" t="s">
        <v>29</v>
      </c>
      <c r="G193" s="4" t="s">
        <v>1912</v>
      </c>
      <c r="H193" s="4" t="s">
        <v>1913</v>
      </c>
      <c r="I193" s="4" t="s">
        <v>1830</v>
      </c>
      <c r="J193" s="4" t="s">
        <v>1914</v>
      </c>
      <c r="K193" s="4" t="s">
        <v>1915</v>
      </c>
      <c r="L193" s="4">
        <v>954120036</v>
      </c>
      <c r="M193" s="4" t="s">
        <v>1916</v>
      </c>
      <c r="N193" s="4"/>
      <c r="O193" s="4" t="s">
        <v>355</v>
      </c>
      <c r="P193" s="4"/>
      <c r="Q193" s="4"/>
      <c r="R193" s="4" t="s">
        <v>37</v>
      </c>
      <c r="S193" s="4" t="s">
        <v>1917</v>
      </c>
      <c r="T193" s="4"/>
      <c r="U193" s="4"/>
      <c r="V193" s="4"/>
      <c r="W193" s="4"/>
      <c r="X193" s="4" t="s">
        <v>1918</v>
      </c>
      <c r="Y193" s="4" t="s">
        <v>1919</v>
      </c>
      <c r="Z193" s="6" t="str">
        <f>HYPERLINK("https://jotformz.com/form.php?formID=61755175322657&amp;sid=342931829053672184&amp;mode=edit","Edit Submission")</f>
        <v>Edit Submission</v>
      </c>
    </row>
    <row r="194" spans="1:26" ht="14.25" customHeight="1" x14ac:dyDescent="0.25">
      <c r="A194" s="7">
        <v>42549.419537037043</v>
      </c>
      <c r="B194" s="4" t="s">
        <v>931</v>
      </c>
      <c r="C194" s="4" t="s">
        <v>1920</v>
      </c>
      <c r="D194" s="5">
        <v>41165</v>
      </c>
      <c r="E194" s="4" t="s">
        <v>1921</v>
      </c>
      <c r="F194" s="4" t="s">
        <v>29</v>
      </c>
      <c r="G194" s="4" t="s">
        <v>1922</v>
      </c>
      <c r="H194" s="4" t="s">
        <v>575</v>
      </c>
      <c r="I194" s="4" t="s">
        <v>1923</v>
      </c>
      <c r="J194" s="4" t="s">
        <v>931</v>
      </c>
      <c r="K194" s="4" t="s">
        <v>1920</v>
      </c>
      <c r="L194" s="4">
        <v>942861297</v>
      </c>
      <c r="M194" s="4" t="s">
        <v>1924</v>
      </c>
      <c r="N194" s="4"/>
      <c r="O194" s="4" t="s">
        <v>36</v>
      </c>
      <c r="P194" s="4"/>
      <c r="Q194" s="4"/>
      <c r="R194" s="4" t="s">
        <v>37</v>
      </c>
      <c r="S194" s="4" t="s">
        <v>1925</v>
      </c>
      <c r="T194" s="4"/>
      <c r="U194" s="4"/>
      <c r="V194" s="4"/>
      <c r="W194" s="4"/>
      <c r="X194" s="4" t="s">
        <v>1926</v>
      </c>
      <c r="Y194" s="4" t="s">
        <v>1927</v>
      </c>
      <c r="Z194" s="6" t="str">
        <f>HYPERLINK("https://jotformz.com/form.php?formID=61755175322657&amp;sid=342931848412311223&amp;mode=edit","Edit Submission")</f>
        <v>Edit Submission</v>
      </c>
    </row>
    <row r="195" spans="1:26" ht="14.25" customHeight="1" x14ac:dyDescent="0.25">
      <c r="A195" s="7">
        <v>42549.419710648152</v>
      </c>
      <c r="B195" s="4" t="s">
        <v>513</v>
      </c>
      <c r="C195" s="4" t="s">
        <v>114</v>
      </c>
      <c r="D195" s="5">
        <v>41175</v>
      </c>
      <c r="E195" s="4" t="s">
        <v>1928</v>
      </c>
      <c r="F195" s="4" t="s">
        <v>29</v>
      </c>
      <c r="G195" s="4" t="s">
        <v>1929</v>
      </c>
      <c r="H195" s="4" t="s">
        <v>1930</v>
      </c>
      <c r="I195" s="4" t="s">
        <v>1931</v>
      </c>
      <c r="J195" s="4" t="s">
        <v>752</v>
      </c>
      <c r="K195" s="4" t="s">
        <v>114</v>
      </c>
      <c r="L195" s="4">
        <v>227104694</v>
      </c>
      <c r="M195" s="4" t="s">
        <v>1932</v>
      </c>
      <c r="N195" s="4"/>
      <c r="O195" s="4" t="s">
        <v>36</v>
      </c>
      <c r="P195" s="4"/>
      <c r="Q195" s="4"/>
      <c r="R195" s="4" t="s">
        <v>37</v>
      </c>
      <c r="S195" s="4" t="s">
        <v>1933</v>
      </c>
      <c r="T195" s="4"/>
      <c r="U195" s="4"/>
      <c r="V195" s="4"/>
      <c r="W195" s="4"/>
      <c r="X195" s="4" t="s">
        <v>1934</v>
      </c>
      <c r="Y195" s="4" t="s">
        <v>1935</v>
      </c>
      <c r="Z195" s="6" t="str">
        <f>HYPERLINK("https://jotformz.com/form.php?formID=61755175322657&amp;sid=342931863051432594&amp;mode=edit","Edit Submission")</f>
        <v>Edit Submission</v>
      </c>
    </row>
    <row r="196" spans="1:26" ht="14.25" customHeight="1" x14ac:dyDescent="0.25">
      <c r="A196" s="7">
        <v>42549.420312499999</v>
      </c>
      <c r="B196" s="4" t="s">
        <v>1936</v>
      </c>
      <c r="C196" s="4" t="s">
        <v>1937</v>
      </c>
      <c r="D196" s="5">
        <v>41361</v>
      </c>
      <c r="E196" s="4" t="s">
        <v>1938</v>
      </c>
      <c r="F196" s="4" t="s">
        <v>29</v>
      </c>
      <c r="G196" s="4" t="s">
        <v>1939</v>
      </c>
      <c r="H196" s="4" t="s">
        <v>1940</v>
      </c>
      <c r="I196" s="4" t="s">
        <v>1941</v>
      </c>
      <c r="J196" s="4" t="s">
        <v>1942</v>
      </c>
      <c r="K196" s="4" t="s">
        <v>1937</v>
      </c>
      <c r="L196" s="4" t="s">
        <v>1943</v>
      </c>
      <c r="M196" s="4" t="s">
        <v>1944</v>
      </c>
      <c r="N196" s="4"/>
      <c r="O196" s="4" t="s">
        <v>490</v>
      </c>
      <c r="P196" s="4"/>
      <c r="Q196" s="4"/>
      <c r="R196" s="4" t="s">
        <v>37</v>
      </c>
      <c r="S196" s="4" t="s">
        <v>1945</v>
      </c>
      <c r="T196" s="4"/>
      <c r="U196" s="4"/>
      <c r="V196" s="4"/>
      <c r="W196" s="4"/>
      <c r="X196" s="4" t="s">
        <v>1946</v>
      </c>
      <c r="Y196" s="4" t="s">
        <v>1947</v>
      </c>
      <c r="Z196" s="6" t="str">
        <f>HYPERLINK("https://jotformz.com/form.php?formID=61755175322657&amp;sid=342931914152739414&amp;mode=edit","Edit Submission")</f>
        <v>Edit Submission</v>
      </c>
    </row>
    <row r="197" spans="1:26" ht="14.25" customHeight="1" x14ac:dyDescent="0.25">
      <c r="A197" s="7">
        <v>42549.422071759262</v>
      </c>
      <c r="B197" s="4" t="s">
        <v>1948</v>
      </c>
      <c r="C197" s="4" t="s">
        <v>1949</v>
      </c>
      <c r="D197" s="5">
        <v>41156</v>
      </c>
      <c r="E197" s="4" t="s">
        <v>1950</v>
      </c>
      <c r="F197" s="4" t="s">
        <v>29</v>
      </c>
      <c r="G197" s="4" t="s">
        <v>1951</v>
      </c>
      <c r="H197" s="4" t="s">
        <v>1952</v>
      </c>
      <c r="I197" s="4" t="s">
        <v>1953</v>
      </c>
      <c r="J197" s="4" t="s">
        <v>1954</v>
      </c>
      <c r="K197" s="4" t="s">
        <v>1949</v>
      </c>
      <c r="L197" s="4">
        <v>992118161</v>
      </c>
      <c r="M197" s="4" t="s">
        <v>1955</v>
      </c>
      <c r="N197" s="4"/>
      <c r="O197" s="4" t="s">
        <v>1127</v>
      </c>
      <c r="P197" s="4"/>
      <c r="Q197" s="4"/>
      <c r="R197" s="4" t="s">
        <v>37</v>
      </c>
      <c r="S197" s="4" t="s">
        <v>1956</v>
      </c>
      <c r="T197" s="4"/>
      <c r="U197" s="4"/>
      <c r="V197" s="4"/>
      <c r="W197" s="4"/>
      <c r="X197" s="4" t="s">
        <v>1957</v>
      </c>
      <c r="Y197" s="4" t="s">
        <v>1958</v>
      </c>
      <c r="Z197" s="6" t="str">
        <f>HYPERLINK("https://jotformz.com/form.php?formID=61755175322657&amp;sid=342932067642158058&amp;mode=edit","Edit Submission")</f>
        <v>Edit Submission</v>
      </c>
    </row>
    <row r="198" spans="1:26" ht="14.25" customHeight="1" x14ac:dyDescent="0.25">
      <c r="A198" s="7">
        <v>42549.423275462963</v>
      </c>
      <c r="B198" s="4" t="s">
        <v>1959</v>
      </c>
      <c r="C198" s="4" t="s">
        <v>1960</v>
      </c>
      <c r="D198" s="5">
        <v>41296</v>
      </c>
      <c r="E198" s="4" t="s">
        <v>1961</v>
      </c>
      <c r="F198" s="4" t="s">
        <v>29</v>
      </c>
      <c r="G198" s="4" t="s">
        <v>1962</v>
      </c>
      <c r="H198" s="4" t="s">
        <v>1236</v>
      </c>
      <c r="I198" s="4" t="s">
        <v>1963</v>
      </c>
      <c r="J198" s="4" t="s">
        <v>388</v>
      </c>
      <c r="K198" s="4" t="s">
        <v>1960</v>
      </c>
      <c r="L198" s="4">
        <v>962289382</v>
      </c>
      <c r="M198" s="4" t="s">
        <v>1964</v>
      </c>
      <c r="N198" s="4"/>
      <c r="O198" s="4" t="s">
        <v>36</v>
      </c>
      <c r="P198" s="4"/>
      <c r="Q198" s="4"/>
      <c r="R198" s="4" t="s">
        <v>37</v>
      </c>
      <c r="S198" s="4" t="s">
        <v>1965</v>
      </c>
      <c r="T198" s="4"/>
      <c r="U198" s="4"/>
      <c r="V198" s="4"/>
      <c r="W198" s="4"/>
      <c r="X198" s="4" t="s">
        <v>1966</v>
      </c>
      <c r="Y198" s="4" t="s">
        <v>1967</v>
      </c>
      <c r="Z198" s="6" t="str">
        <f>HYPERLINK("https://jotformz.com/form.php?formID=61755175322657&amp;sid=342932171464515769&amp;mode=edit","Edit Submission")</f>
        <v>Edit Submission</v>
      </c>
    </row>
    <row r="199" spans="1:26" ht="14.25" customHeight="1" x14ac:dyDescent="0.25">
      <c r="A199" s="7">
        <v>42549.425138888888</v>
      </c>
      <c r="B199" s="4" t="s">
        <v>175</v>
      </c>
      <c r="C199" s="4" t="s">
        <v>1968</v>
      </c>
      <c r="D199" s="5">
        <v>41279</v>
      </c>
      <c r="E199" s="4" t="s">
        <v>1969</v>
      </c>
      <c r="F199" s="4" t="s">
        <v>29</v>
      </c>
      <c r="G199" s="4" t="s">
        <v>1970</v>
      </c>
      <c r="H199" s="4" t="s">
        <v>702</v>
      </c>
      <c r="I199" s="4" t="s">
        <v>1971</v>
      </c>
      <c r="J199" s="4" t="s">
        <v>175</v>
      </c>
      <c r="K199" s="4" t="s">
        <v>1968</v>
      </c>
      <c r="L199" s="4">
        <v>955366698</v>
      </c>
      <c r="M199" s="4" t="s">
        <v>1972</v>
      </c>
      <c r="N199" s="4"/>
      <c r="O199" s="4" t="s">
        <v>36</v>
      </c>
      <c r="P199" s="4"/>
      <c r="Q199" s="4"/>
      <c r="R199" s="4" t="s">
        <v>37</v>
      </c>
      <c r="S199" s="4" t="s">
        <v>1973</v>
      </c>
      <c r="T199" s="4"/>
      <c r="U199" s="4"/>
      <c r="V199" s="4"/>
      <c r="W199" s="4"/>
      <c r="X199" s="4" t="s">
        <v>1974</v>
      </c>
      <c r="Y199" s="4" t="s">
        <v>1975</v>
      </c>
      <c r="Z199" s="6" t="str">
        <f>HYPERLINK("https://jotformz.com/form.php?formID=61755175322657&amp;sid=342932332896718435&amp;mode=edit","Edit Submission")</f>
        <v>Edit Submission</v>
      </c>
    </row>
    <row r="200" spans="1:26" ht="14.25" customHeight="1" x14ac:dyDescent="0.25">
      <c r="A200" s="7">
        <v>42549.425347222219</v>
      </c>
      <c r="B200" s="4" t="s">
        <v>1976</v>
      </c>
      <c r="C200" s="4" t="s">
        <v>1977</v>
      </c>
      <c r="D200" s="5">
        <v>41020</v>
      </c>
      <c r="E200" s="4" t="s">
        <v>1978</v>
      </c>
      <c r="F200" s="4" t="s">
        <v>29</v>
      </c>
      <c r="G200" s="4" t="s">
        <v>1979</v>
      </c>
      <c r="H200" s="4" t="s">
        <v>1980</v>
      </c>
      <c r="I200" s="4" t="s">
        <v>1981</v>
      </c>
      <c r="J200" s="4" t="s">
        <v>1982</v>
      </c>
      <c r="K200" s="4" t="s">
        <v>1983</v>
      </c>
      <c r="L200" s="4">
        <v>222399173</v>
      </c>
      <c r="M200" s="4" t="s">
        <v>1984</v>
      </c>
      <c r="N200" s="4"/>
      <c r="O200" s="4" t="s">
        <v>85</v>
      </c>
      <c r="P200" s="4"/>
      <c r="Q200" s="4"/>
      <c r="R200" s="4" t="s">
        <v>37</v>
      </c>
      <c r="S200" s="4" t="s">
        <v>1985</v>
      </c>
      <c r="T200" s="4"/>
      <c r="U200" s="4"/>
      <c r="V200" s="4"/>
      <c r="W200" s="4"/>
      <c r="X200" s="4" t="s">
        <v>1986</v>
      </c>
      <c r="Y200" s="4" t="s">
        <v>1987</v>
      </c>
      <c r="Z200" s="6" t="str">
        <f>HYPERLINK("https://jotformz.com/form.php?formID=61755175322657&amp;sid=342932350411115106&amp;mode=edit","Edit Submission")</f>
        <v>Edit Submission</v>
      </c>
    </row>
    <row r="201" spans="1:26" ht="14.25" customHeight="1" x14ac:dyDescent="0.25">
      <c r="A201" s="7">
        <v>42549.426874999997</v>
      </c>
      <c r="B201" s="4" t="s">
        <v>1131</v>
      </c>
      <c r="C201" s="4" t="s">
        <v>1988</v>
      </c>
      <c r="D201" s="5">
        <v>41127</v>
      </c>
      <c r="E201" s="4" t="s">
        <v>1989</v>
      </c>
      <c r="F201" s="4" t="s">
        <v>29</v>
      </c>
      <c r="G201" s="4" t="s">
        <v>1990</v>
      </c>
      <c r="H201" s="4" t="s">
        <v>139</v>
      </c>
      <c r="I201" s="4" t="s">
        <v>758</v>
      </c>
      <c r="J201" s="4" t="s">
        <v>1991</v>
      </c>
      <c r="K201" s="4" t="s">
        <v>174</v>
      </c>
      <c r="L201" s="4">
        <v>942824936</v>
      </c>
      <c r="M201" s="4" t="s">
        <v>1992</v>
      </c>
      <c r="N201" s="4"/>
      <c r="O201" s="4" t="s">
        <v>36</v>
      </c>
      <c r="P201" s="4"/>
      <c r="Q201" s="4"/>
      <c r="R201" s="4" t="s">
        <v>37</v>
      </c>
      <c r="S201" s="4" t="s">
        <v>1993</v>
      </c>
      <c r="T201" s="4"/>
      <c r="U201" s="4"/>
      <c r="V201" s="4"/>
      <c r="W201" s="4"/>
      <c r="X201" s="4" t="s">
        <v>1994</v>
      </c>
      <c r="Y201" s="4" t="s">
        <v>1995</v>
      </c>
      <c r="Z201" s="6" t="str">
        <f>HYPERLINK("https://jotformz.com/form.php?formID=61755175322657&amp;sid=342932481941900249&amp;mode=edit","Edit Submission")</f>
        <v>Edit Submission</v>
      </c>
    </row>
    <row r="202" spans="1:26" ht="14.25" customHeight="1" x14ac:dyDescent="0.25">
      <c r="A202" s="7">
        <v>42549.426932870367</v>
      </c>
      <c r="B202" s="4" t="s">
        <v>1996</v>
      </c>
      <c r="C202" s="4" t="s">
        <v>1997</v>
      </c>
      <c r="D202" s="5">
        <v>40840</v>
      </c>
      <c r="E202" s="4" t="s">
        <v>1998</v>
      </c>
      <c r="F202" s="4" t="s">
        <v>29</v>
      </c>
      <c r="G202" s="4" t="s">
        <v>1999</v>
      </c>
      <c r="H202" s="4" t="s">
        <v>771</v>
      </c>
      <c r="I202" s="4" t="s">
        <v>1557</v>
      </c>
      <c r="J202" s="4"/>
      <c r="K202" s="4"/>
      <c r="L202" s="4">
        <v>977771865</v>
      </c>
      <c r="M202" s="4" t="s">
        <v>2000</v>
      </c>
      <c r="N202" s="4"/>
      <c r="O202" s="4" t="s">
        <v>2001</v>
      </c>
      <c r="P202" s="4"/>
      <c r="Q202" s="4"/>
      <c r="R202" s="4" t="s">
        <v>37</v>
      </c>
      <c r="S202" s="4" t="s">
        <v>2002</v>
      </c>
      <c r="T202" s="4"/>
      <c r="U202" s="4"/>
      <c r="V202" s="4"/>
      <c r="W202" s="4"/>
      <c r="X202" s="4" t="s">
        <v>2003</v>
      </c>
      <c r="Y202" s="4" t="s">
        <v>2004</v>
      </c>
      <c r="Z202" s="6" t="str">
        <f>HYPERLINK("https://jotformz.com/form.php?formID=61755175322657&amp;sid=342932486031955494&amp;mode=edit","Edit Submission")</f>
        <v>Edit Submission</v>
      </c>
    </row>
    <row r="203" spans="1:26" ht="14.25" customHeight="1" x14ac:dyDescent="0.25">
      <c r="A203" s="7">
        <v>42549.428078703713</v>
      </c>
      <c r="B203" s="4" t="s">
        <v>757</v>
      </c>
      <c r="C203" s="4" t="s">
        <v>1963</v>
      </c>
      <c r="D203" s="5">
        <v>41283</v>
      </c>
      <c r="E203" s="4" t="s">
        <v>2005</v>
      </c>
      <c r="F203" s="4" t="s">
        <v>29</v>
      </c>
      <c r="G203" s="4" t="s">
        <v>2006</v>
      </c>
      <c r="H203" s="4" t="s">
        <v>2007</v>
      </c>
      <c r="I203" s="4" t="s">
        <v>1619</v>
      </c>
      <c r="J203" s="4" t="s">
        <v>2008</v>
      </c>
      <c r="K203" s="4" t="s">
        <v>1963</v>
      </c>
      <c r="L203" s="4">
        <v>968345732</v>
      </c>
      <c r="M203" s="4" t="s">
        <v>2009</v>
      </c>
      <c r="N203" s="4"/>
      <c r="O203" s="4" t="s">
        <v>36</v>
      </c>
      <c r="P203" s="4"/>
      <c r="Q203" s="4"/>
      <c r="R203" s="4" t="s">
        <v>37</v>
      </c>
      <c r="S203" s="4" t="s">
        <v>2010</v>
      </c>
      <c r="T203" s="4"/>
      <c r="U203" s="4"/>
      <c r="V203" s="4"/>
      <c r="W203" s="4"/>
      <c r="X203" s="4" t="s">
        <v>2011</v>
      </c>
      <c r="Y203" s="4" t="s">
        <v>2012</v>
      </c>
      <c r="Z203" s="6" t="str">
        <f>HYPERLINK("https://jotformz.com/form.php?formID=61755175322657&amp;sid=342932585681817825&amp;mode=edit","Edit Submission")</f>
        <v>Edit Submission</v>
      </c>
    </row>
    <row r="204" spans="1:26" ht="14.25" customHeight="1" x14ac:dyDescent="0.25">
      <c r="A204" s="7">
        <v>42549.428796296299</v>
      </c>
      <c r="B204" s="4" t="s">
        <v>403</v>
      </c>
      <c r="C204" s="4" t="s">
        <v>2013</v>
      </c>
      <c r="D204" s="5">
        <v>41207</v>
      </c>
      <c r="E204" s="4" t="s">
        <v>2014</v>
      </c>
      <c r="F204" s="4" t="s">
        <v>29</v>
      </c>
      <c r="G204" s="4" t="s">
        <v>2015</v>
      </c>
      <c r="H204" s="4" t="s">
        <v>1590</v>
      </c>
      <c r="I204" s="4" t="s">
        <v>2016</v>
      </c>
      <c r="J204" s="4" t="s">
        <v>464</v>
      </c>
      <c r="K204" s="4" t="s">
        <v>2013</v>
      </c>
      <c r="L204" s="4">
        <v>990158308</v>
      </c>
      <c r="M204" s="4" t="s">
        <v>2017</v>
      </c>
      <c r="N204" s="4"/>
      <c r="O204" s="4" t="s">
        <v>85</v>
      </c>
      <c r="P204" s="4"/>
      <c r="Q204" s="4"/>
      <c r="R204" s="4" t="s">
        <v>37</v>
      </c>
      <c r="S204" s="4" t="s">
        <v>2018</v>
      </c>
      <c r="T204" s="4"/>
      <c r="U204" s="4"/>
      <c r="V204" s="4"/>
      <c r="W204" s="4"/>
      <c r="X204" s="4" t="s">
        <v>2019</v>
      </c>
      <c r="Y204" s="4" t="s">
        <v>2020</v>
      </c>
      <c r="Z204" s="6" t="str">
        <f>HYPERLINK("https://jotformz.com/form.php?formID=61755175322657&amp;sid=342932647035251749&amp;mode=edit","Edit Submission")</f>
        <v>Edit Submission</v>
      </c>
    </row>
    <row r="205" spans="1:26" ht="14.25" customHeight="1" x14ac:dyDescent="0.25">
      <c r="A205" s="7">
        <v>42549.430138888893</v>
      </c>
      <c r="B205" s="4" t="s">
        <v>2021</v>
      </c>
      <c r="C205" s="4" t="s">
        <v>1500</v>
      </c>
      <c r="D205" s="5">
        <v>41137</v>
      </c>
      <c r="E205" s="4" t="s">
        <v>2022</v>
      </c>
      <c r="F205" s="4" t="s">
        <v>29</v>
      </c>
      <c r="G205" s="4" t="s">
        <v>2023</v>
      </c>
      <c r="H205" s="4" t="s">
        <v>2024</v>
      </c>
      <c r="I205" s="4" t="s">
        <v>304</v>
      </c>
      <c r="J205" s="4" t="s">
        <v>1258</v>
      </c>
      <c r="K205" s="4" t="s">
        <v>114</v>
      </c>
      <c r="L205" s="4">
        <v>987582159</v>
      </c>
      <c r="M205" s="4" t="s">
        <v>2025</v>
      </c>
      <c r="N205" s="4"/>
      <c r="O205" s="4" t="s">
        <v>36</v>
      </c>
      <c r="P205" s="4"/>
      <c r="Q205" s="4"/>
      <c r="R205" s="4" t="s">
        <v>37</v>
      </c>
      <c r="S205" s="4" t="s">
        <v>2026</v>
      </c>
      <c r="T205" s="4"/>
      <c r="U205" s="4"/>
      <c r="V205" s="4"/>
      <c r="W205" s="4"/>
      <c r="X205" s="4" t="s">
        <v>2027</v>
      </c>
      <c r="Y205" s="4" t="s">
        <v>2028</v>
      </c>
      <c r="Z205" s="6" t="str">
        <f>HYPERLINK("https://jotformz.com/form.php?formID=61755175322657&amp;sid=342932764571330120&amp;mode=edit","Edit Submission")</f>
        <v>Edit Submission</v>
      </c>
    </row>
    <row r="206" spans="1:26" ht="14.25" customHeight="1" x14ac:dyDescent="0.25">
      <c r="A206" s="7">
        <v>42549.430289351847</v>
      </c>
      <c r="B206" s="4" t="s">
        <v>1011</v>
      </c>
      <c r="C206" s="4" t="s">
        <v>2029</v>
      </c>
      <c r="D206" s="5">
        <v>41067</v>
      </c>
      <c r="E206" s="4" t="s">
        <v>2030</v>
      </c>
      <c r="F206" s="4" t="s">
        <v>29</v>
      </c>
      <c r="G206" s="4" t="s">
        <v>2031</v>
      </c>
      <c r="H206" s="4" t="s">
        <v>363</v>
      </c>
      <c r="I206" s="4" t="s">
        <v>2032</v>
      </c>
      <c r="J206" s="4" t="s">
        <v>2033</v>
      </c>
      <c r="K206" s="4" t="s">
        <v>2034</v>
      </c>
      <c r="L206" s="4">
        <v>982753289</v>
      </c>
      <c r="M206" s="4" t="s">
        <v>2035</v>
      </c>
      <c r="N206" s="4"/>
      <c r="O206" s="4" t="s">
        <v>212</v>
      </c>
      <c r="P206" s="4"/>
      <c r="Q206" s="4"/>
      <c r="R206" s="4" t="s">
        <v>37</v>
      </c>
      <c r="S206" s="4" t="s">
        <v>2036</v>
      </c>
      <c r="T206" s="4"/>
      <c r="U206" s="4"/>
      <c r="V206" s="4"/>
      <c r="W206" s="4"/>
      <c r="X206" s="4" t="s">
        <v>2037</v>
      </c>
      <c r="Y206" s="4" t="s">
        <v>2038</v>
      </c>
      <c r="Z206" s="6" t="str">
        <f>HYPERLINK("https://jotformz.com/form.php?formID=61755175322657&amp;sid=342932777823400551&amp;mode=edit","Edit Submission")</f>
        <v>Edit Submission</v>
      </c>
    </row>
    <row r="207" spans="1:26" ht="14.25" customHeight="1" x14ac:dyDescent="0.25">
      <c r="A207" s="7">
        <v>42549.430625000001</v>
      </c>
      <c r="B207" s="4" t="s">
        <v>2039</v>
      </c>
      <c r="C207" s="4" t="s">
        <v>2040</v>
      </c>
      <c r="D207" s="5">
        <v>41173</v>
      </c>
      <c r="E207" s="4" t="s">
        <v>2041</v>
      </c>
      <c r="F207" s="4" t="s">
        <v>29</v>
      </c>
      <c r="G207" s="4" t="s">
        <v>2042</v>
      </c>
      <c r="H207" s="4" t="s">
        <v>1849</v>
      </c>
      <c r="I207" s="4" t="s">
        <v>2043</v>
      </c>
      <c r="J207" s="4" t="s">
        <v>2044</v>
      </c>
      <c r="K207" s="4" t="s">
        <v>2040</v>
      </c>
      <c r="L207" s="4">
        <v>954407131</v>
      </c>
      <c r="M207" s="4" t="s">
        <v>2045</v>
      </c>
      <c r="N207" s="4"/>
      <c r="O207" s="4" t="s">
        <v>944</v>
      </c>
      <c r="P207" s="4"/>
      <c r="Q207" s="4"/>
      <c r="R207" s="4" t="s">
        <v>37</v>
      </c>
      <c r="S207" s="4" t="s">
        <v>2046</v>
      </c>
      <c r="T207" s="4"/>
      <c r="U207" s="4"/>
      <c r="V207" s="4"/>
      <c r="W207" s="4"/>
      <c r="X207" s="4" t="s">
        <v>2047</v>
      </c>
      <c r="Y207" s="4" t="s">
        <v>2048</v>
      </c>
      <c r="Z207" s="6" t="str">
        <f>HYPERLINK("https://jotformz.com/form.php?formID=61755175322657&amp;sid=342932805077165423&amp;mode=edit","Edit Submission")</f>
        <v>Edit Submission</v>
      </c>
    </row>
    <row r="208" spans="1:26" ht="14.25" customHeight="1" x14ac:dyDescent="0.25">
      <c r="A208" s="7">
        <v>42549.43141203704</v>
      </c>
      <c r="B208" s="4" t="s">
        <v>861</v>
      </c>
      <c r="C208" s="4" t="s">
        <v>114</v>
      </c>
      <c r="D208" s="5">
        <v>41308</v>
      </c>
      <c r="E208" s="4" t="s">
        <v>2049</v>
      </c>
      <c r="F208" s="4" t="s">
        <v>29</v>
      </c>
      <c r="G208" s="4" t="s">
        <v>2050</v>
      </c>
      <c r="H208" s="4" t="s">
        <v>919</v>
      </c>
      <c r="I208" s="4" t="s">
        <v>2051</v>
      </c>
      <c r="J208" s="4" t="s">
        <v>2052</v>
      </c>
      <c r="K208" s="4" t="s">
        <v>114</v>
      </c>
      <c r="L208" s="4">
        <v>996746229</v>
      </c>
      <c r="M208" s="4" t="s">
        <v>2053</v>
      </c>
      <c r="N208" s="4"/>
      <c r="O208" s="4" t="s">
        <v>212</v>
      </c>
      <c r="P208" s="4"/>
      <c r="Q208" s="4"/>
      <c r="R208" s="4" t="s">
        <v>37</v>
      </c>
      <c r="S208" s="4" t="s">
        <v>2054</v>
      </c>
      <c r="T208" s="4"/>
      <c r="U208" s="4"/>
      <c r="V208" s="4"/>
      <c r="W208" s="4"/>
      <c r="X208" s="4" t="s">
        <v>2055</v>
      </c>
      <c r="Y208" s="4" t="s">
        <v>2056</v>
      </c>
      <c r="Z208" s="6" t="str">
        <f>HYPERLINK("https://jotformz.com/form.php?formID=61755175322657&amp;sid=342932873161369280&amp;mode=edit","Edit Submission")</f>
        <v>Edit Submission</v>
      </c>
    </row>
    <row r="209" spans="1:26" ht="14.25" customHeight="1" x14ac:dyDescent="0.25">
      <c r="A209" s="7">
        <v>42549.43167824074</v>
      </c>
      <c r="B209" s="4" t="s">
        <v>382</v>
      </c>
      <c r="C209" s="4" t="s">
        <v>1625</v>
      </c>
      <c r="D209" s="5">
        <v>41231</v>
      </c>
      <c r="E209" s="4" t="s">
        <v>2057</v>
      </c>
      <c r="F209" s="4" t="s">
        <v>29</v>
      </c>
      <c r="G209" s="4" t="s">
        <v>2058</v>
      </c>
      <c r="H209" s="4" t="s">
        <v>2059</v>
      </c>
      <c r="I209" s="4" t="s">
        <v>2060</v>
      </c>
      <c r="J209" s="4" t="s">
        <v>2061</v>
      </c>
      <c r="K209" s="4" t="s">
        <v>1625</v>
      </c>
      <c r="L209" s="4">
        <v>959391843</v>
      </c>
      <c r="M209" s="4" t="s">
        <v>2062</v>
      </c>
      <c r="N209" s="4"/>
      <c r="O209" s="4" t="s">
        <v>97</v>
      </c>
      <c r="P209" s="4"/>
      <c r="Q209" s="4"/>
      <c r="R209" s="4" t="s">
        <v>37</v>
      </c>
      <c r="S209" s="4" t="s">
        <v>2063</v>
      </c>
      <c r="T209" s="4"/>
      <c r="U209" s="4"/>
      <c r="V209" s="4"/>
      <c r="W209" s="4"/>
      <c r="X209" s="4" t="s">
        <v>2064</v>
      </c>
      <c r="Y209" s="4" t="s">
        <v>2065</v>
      </c>
      <c r="Z209" s="6" t="str">
        <f>HYPERLINK("https://jotformz.com/form.php?formID=61755175322657&amp;sid=342932897842103352&amp;mode=edit","Edit Submission")</f>
        <v>Edit Submission</v>
      </c>
    </row>
    <row r="210" spans="1:26" ht="14.25" customHeight="1" x14ac:dyDescent="0.25">
      <c r="A210" s="7">
        <v>42549.43309027778</v>
      </c>
      <c r="B210" s="4" t="s">
        <v>1011</v>
      </c>
      <c r="C210" s="4" t="s">
        <v>2029</v>
      </c>
      <c r="D210" s="5">
        <v>41067</v>
      </c>
      <c r="E210" s="4" t="s">
        <v>2066</v>
      </c>
      <c r="F210" s="4" t="s">
        <v>29</v>
      </c>
      <c r="G210" s="4" t="s">
        <v>2031</v>
      </c>
      <c r="H210" s="4" t="s">
        <v>363</v>
      </c>
      <c r="I210" s="4" t="s">
        <v>2032</v>
      </c>
      <c r="J210" s="4" t="s">
        <v>2033</v>
      </c>
      <c r="K210" s="4" t="s">
        <v>2034</v>
      </c>
      <c r="L210" s="4">
        <v>982753289</v>
      </c>
      <c r="M210" s="4" t="s">
        <v>2035</v>
      </c>
      <c r="N210" s="4"/>
      <c r="O210" s="4" t="s">
        <v>212</v>
      </c>
      <c r="P210" s="4"/>
      <c r="Q210" s="4"/>
      <c r="R210" s="4" t="s">
        <v>37</v>
      </c>
      <c r="S210" s="4" t="s">
        <v>2036</v>
      </c>
      <c r="T210" s="4"/>
      <c r="U210" s="4"/>
      <c r="V210" s="4"/>
      <c r="W210" s="4"/>
      <c r="X210" s="4" t="s">
        <v>2037</v>
      </c>
      <c r="Y210" s="4" t="s">
        <v>2067</v>
      </c>
      <c r="Z210" s="6" t="str">
        <f>HYPERLINK("https://jotformz.com/form.php?formID=61755175322657&amp;sid=342933019823202131&amp;mode=edit","Edit Submission")</f>
        <v>Edit Submission</v>
      </c>
    </row>
    <row r="211" spans="1:26" ht="14.25" customHeight="1" x14ac:dyDescent="0.25">
      <c r="A211" s="7">
        <v>42549.434861111113</v>
      </c>
      <c r="B211" s="4" t="s">
        <v>41</v>
      </c>
      <c r="C211" s="4" t="s">
        <v>2068</v>
      </c>
      <c r="D211" s="5">
        <v>41025</v>
      </c>
      <c r="E211" s="4" t="s">
        <v>2069</v>
      </c>
      <c r="F211" s="4" t="s">
        <v>29</v>
      </c>
      <c r="G211" s="4" t="s">
        <v>2070</v>
      </c>
      <c r="H211" s="4" t="s">
        <v>2071</v>
      </c>
      <c r="I211" s="4" t="s">
        <v>2072</v>
      </c>
      <c r="J211" s="4" t="s">
        <v>342</v>
      </c>
      <c r="K211" s="4" t="s">
        <v>2073</v>
      </c>
      <c r="L211" s="4">
        <v>945700886</v>
      </c>
      <c r="M211" s="4" t="s">
        <v>2074</v>
      </c>
      <c r="N211" s="4"/>
      <c r="O211" s="4" t="s">
        <v>212</v>
      </c>
      <c r="P211" s="4"/>
      <c r="Q211" s="4"/>
      <c r="R211" s="4" t="s">
        <v>37</v>
      </c>
      <c r="S211" s="4" t="s">
        <v>2075</v>
      </c>
      <c r="T211" s="4"/>
      <c r="U211" s="4"/>
      <c r="V211" s="4"/>
      <c r="W211" s="4"/>
      <c r="X211" s="4" t="s">
        <v>2076</v>
      </c>
      <c r="Y211" s="4" t="s">
        <v>2077</v>
      </c>
      <c r="Z211" s="6" t="str">
        <f>HYPERLINK("https://jotformz.com/form.php?formID=61755175322657&amp;sid=342933171881252112&amp;mode=edit","Edit Submission")</f>
        <v>Edit Submission</v>
      </c>
    </row>
    <row r="212" spans="1:26" ht="14.25" customHeight="1" x14ac:dyDescent="0.25">
      <c r="A212" s="7">
        <v>42549.434953703712</v>
      </c>
      <c r="B212" s="4" t="s">
        <v>2078</v>
      </c>
      <c r="C212" s="4" t="s">
        <v>2079</v>
      </c>
      <c r="D212" s="5">
        <v>40809</v>
      </c>
      <c r="E212" s="4" t="s">
        <v>2080</v>
      </c>
      <c r="F212" s="4" t="s">
        <v>29</v>
      </c>
      <c r="G212" s="4" t="s">
        <v>2081</v>
      </c>
      <c r="H212" s="4" t="s">
        <v>2082</v>
      </c>
      <c r="I212" s="4" t="s">
        <v>2083</v>
      </c>
      <c r="J212" s="4" t="s">
        <v>1335</v>
      </c>
      <c r="K212" s="4" t="s">
        <v>2079</v>
      </c>
      <c r="L212" s="4">
        <v>997114528</v>
      </c>
      <c r="M212" s="4" t="s">
        <v>2084</v>
      </c>
      <c r="N212" s="4"/>
      <c r="O212" s="4" t="s">
        <v>2085</v>
      </c>
      <c r="P212" s="4"/>
      <c r="Q212" s="4"/>
      <c r="R212" s="4" t="s">
        <v>37</v>
      </c>
      <c r="S212" s="4" t="s">
        <v>2086</v>
      </c>
      <c r="T212" s="4"/>
      <c r="U212" s="4"/>
      <c r="V212" s="4"/>
      <c r="W212" s="4"/>
      <c r="X212" s="4" t="s">
        <v>2087</v>
      </c>
      <c r="Y212" s="4" t="s">
        <v>2088</v>
      </c>
      <c r="Z212" s="6" t="str">
        <f>HYPERLINK("https://jotformz.com/form.php?formID=61755175322657&amp;sid=342933179283599912&amp;mode=edit","Edit Submission")</f>
        <v>Edit Submission</v>
      </c>
    </row>
    <row r="213" spans="1:26" ht="14.25" customHeight="1" x14ac:dyDescent="0.25">
      <c r="A213" s="7">
        <v>42549.435069444437</v>
      </c>
      <c r="B213" s="4" t="s">
        <v>306</v>
      </c>
      <c r="C213" s="4" t="s">
        <v>2089</v>
      </c>
      <c r="D213" s="5">
        <v>41277</v>
      </c>
      <c r="E213" s="4" t="s">
        <v>2090</v>
      </c>
      <c r="F213" s="4" t="s">
        <v>29</v>
      </c>
      <c r="G213" s="4" t="s">
        <v>2042</v>
      </c>
      <c r="H213" s="4" t="s">
        <v>56</v>
      </c>
      <c r="I213" s="4" t="s">
        <v>2091</v>
      </c>
      <c r="J213" s="4" t="s">
        <v>308</v>
      </c>
      <c r="K213" s="4" t="s">
        <v>2089</v>
      </c>
      <c r="L213" s="4">
        <v>971799932</v>
      </c>
      <c r="M213" s="4" t="s">
        <v>2045</v>
      </c>
      <c r="N213" s="4"/>
      <c r="O213" s="4" t="s">
        <v>944</v>
      </c>
      <c r="P213" s="4"/>
      <c r="Q213" s="4"/>
      <c r="R213" s="4" t="s">
        <v>37</v>
      </c>
      <c r="S213" s="4" t="s">
        <v>2092</v>
      </c>
      <c r="T213" s="4"/>
      <c r="U213" s="4"/>
      <c r="V213" s="4"/>
      <c r="W213" s="4"/>
      <c r="X213" s="4" t="s">
        <v>2093</v>
      </c>
      <c r="Y213" s="4" t="s">
        <v>2094</v>
      </c>
      <c r="Z213" s="6" t="str">
        <f>HYPERLINK("https://jotformz.com/form.php?formID=61755175322657&amp;sid=342933190070324011&amp;mode=edit","Edit Submission")</f>
        <v>Edit Submission</v>
      </c>
    </row>
    <row r="214" spans="1:26" ht="14.25" customHeight="1" x14ac:dyDescent="0.25">
      <c r="A214" s="7">
        <v>42549.43540509259</v>
      </c>
      <c r="B214" s="4" t="s">
        <v>702</v>
      </c>
      <c r="C214" s="4" t="s">
        <v>811</v>
      </c>
      <c r="D214" s="5">
        <v>41181</v>
      </c>
      <c r="E214" s="4" t="s">
        <v>2095</v>
      </c>
      <c r="F214" s="4" t="s">
        <v>29</v>
      </c>
      <c r="G214" s="4" t="s">
        <v>2096</v>
      </c>
      <c r="H214" s="4" t="s">
        <v>2097</v>
      </c>
      <c r="I214" s="4" t="s">
        <v>1441</v>
      </c>
      <c r="J214" s="4" t="s">
        <v>2098</v>
      </c>
      <c r="K214" s="4" t="s">
        <v>1269</v>
      </c>
      <c r="L214" s="4">
        <v>976414545</v>
      </c>
      <c r="M214" s="4" t="s">
        <v>2099</v>
      </c>
      <c r="N214" s="4"/>
      <c r="O214" s="4" t="s">
        <v>36</v>
      </c>
      <c r="P214" s="4"/>
      <c r="Q214" s="4"/>
      <c r="R214" s="4" t="s">
        <v>37</v>
      </c>
      <c r="S214" s="4" t="s">
        <v>2100</v>
      </c>
      <c r="T214" s="4"/>
      <c r="U214" s="4"/>
      <c r="V214" s="4"/>
      <c r="W214" s="4"/>
      <c r="X214" s="4" t="s">
        <v>2101</v>
      </c>
      <c r="Y214" s="4" t="s">
        <v>2102</v>
      </c>
      <c r="Z214" s="6" t="str">
        <f>HYPERLINK("https://jotformz.com/form.php?formID=61755175322657&amp;sid=342933219491763471&amp;mode=edit","Edit Submission")</f>
        <v>Edit Submission</v>
      </c>
    </row>
    <row r="215" spans="1:26" ht="14.25" customHeight="1" x14ac:dyDescent="0.25">
      <c r="A215" s="7">
        <v>42549.435543981483</v>
      </c>
      <c r="B215" s="4" t="s">
        <v>861</v>
      </c>
      <c r="C215" s="4" t="s">
        <v>862</v>
      </c>
      <c r="D215" s="5">
        <v>41026</v>
      </c>
      <c r="E215" s="4" t="s">
        <v>2103</v>
      </c>
      <c r="F215" s="4" t="s">
        <v>29</v>
      </c>
      <c r="G215" s="4" t="s">
        <v>864</v>
      </c>
      <c r="H215" s="4" t="s">
        <v>865</v>
      </c>
      <c r="I215" s="4" t="s">
        <v>866</v>
      </c>
      <c r="J215" s="4" t="s">
        <v>867</v>
      </c>
      <c r="K215" s="4" t="s">
        <v>868</v>
      </c>
      <c r="L215" s="4">
        <v>996149596</v>
      </c>
      <c r="M215" s="4" t="s">
        <v>869</v>
      </c>
      <c r="N215" s="4"/>
      <c r="O215" s="4" t="s">
        <v>321</v>
      </c>
      <c r="P215" s="4"/>
      <c r="Q215" s="4"/>
      <c r="R215" s="4" t="s">
        <v>37</v>
      </c>
      <c r="S215" s="4" t="s">
        <v>870</v>
      </c>
      <c r="T215" s="4"/>
      <c r="U215" s="4"/>
      <c r="V215" s="4"/>
      <c r="W215" s="4"/>
      <c r="X215" s="4" t="s">
        <v>871</v>
      </c>
      <c r="Y215" s="4" t="s">
        <v>2104</v>
      </c>
      <c r="Z215" s="6" t="str">
        <f>HYPERLINK("https://jotformz.com/form.php?formID=61755175322657&amp;sid=342933230516550802&amp;mode=edit","Edit Submission")</f>
        <v>Edit Submission</v>
      </c>
    </row>
    <row r="216" spans="1:26" ht="14.25" customHeight="1" x14ac:dyDescent="0.25">
      <c r="A216" s="7">
        <v>42549.436249999999</v>
      </c>
      <c r="B216" s="4" t="s">
        <v>1586</v>
      </c>
      <c r="C216" s="4" t="s">
        <v>2105</v>
      </c>
      <c r="D216" s="5">
        <v>41284</v>
      </c>
      <c r="E216" s="4" t="s">
        <v>2106</v>
      </c>
      <c r="F216" s="4" t="s">
        <v>29</v>
      </c>
      <c r="G216" s="4" t="s">
        <v>2107</v>
      </c>
      <c r="H216" s="4" t="s">
        <v>2108</v>
      </c>
      <c r="I216" s="4" t="s">
        <v>2109</v>
      </c>
      <c r="J216" s="4" t="s">
        <v>2110</v>
      </c>
      <c r="K216" s="4" t="s">
        <v>2111</v>
      </c>
      <c r="L216" s="4">
        <v>984524447</v>
      </c>
      <c r="M216" s="4" t="s">
        <v>2112</v>
      </c>
      <c r="N216" s="4"/>
      <c r="O216" s="4" t="s">
        <v>85</v>
      </c>
      <c r="P216" s="4"/>
      <c r="Q216" s="4"/>
      <c r="R216" s="4" t="s">
        <v>37</v>
      </c>
      <c r="S216" s="4" t="s">
        <v>2113</v>
      </c>
      <c r="T216" s="4"/>
      <c r="U216" s="4"/>
      <c r="V216" s="4"/>
      <c r="W216" s="4"/>
      <c r="X216" s="4" t="s">
        <v>2114</v>
      </c>
      <c r="Y216" s="4" t="s">
        <v>2115</v>
      </c>
      <c r="Z216" s="6" t="str">
        <f>HYPERLINK("https://jotformz.com/form.php?formID=61755175322657&amp;sid=342933291660732146&amp;mode=edit","Edit Submission")</f>
        <v>Edit Submission</v>
      </c>
    </row>
    <row r="217" spans="1:26" ht="14.25" customHeight="1" x14ac:dyDescent="0.25">
      <c r="A217" s="7">
        <v>42549.436932870369</v>
      </c>
      <c r="B217" s="4" t="s">
        <v>1232</v>
      </c>
      <c r="C217" s="4" t="s">
        <v>1651</v>
      </c>
      <c r="D217" s="5">
        <v>41166</v>
      </c>
      <c r="E217" s="4" t="s">
        <v>2116</v>
      </c>
      <c r="F217" s="4" t="s">
        <v>29</v>
      </c>
      <c r="G217" s="4" t="s">
        <v>2117</v>
      </c>
      <c r="H217" s="4" t="s">
        <v>1654</v>
      </c>
      <c r="I217" s="4" t="s">
        <v>2118</v>
      </c>
      <c r="J217" s="4" t="s">
        <v>1656</v>
      </c>
      <c r="K217" s="4" t="s">
        <v>1657</v>
      </c>
      <c r="L217" s="4">
        <v>222269549</v>
      </c>
      <c r="M217" s="4" t="s">
        <v>1658</v>
      </c>
      <c r="N217" s="4"/>
      <c r="O217" s="4" t="s">
        <v>85</v>
      </c>
      <c r="P217" s="4"/>
      <c r="Q217" s="4"/>
      <c r="R217" s="4" t="s">
        <v>37</v>
      </c>
      <c r="S217" s="4" t="s">
        <v>1659</v>
      </c>
      <c r="T217" s="4"/>
      <c r="U217" s="4"/>
      <c r="V217" s="4"/>
      <c r="W217" s="4"/>
      <c r="X217" s="4" t="s">
        <v>1660</v>
      </c>
      <c r="Y217" s="4" t="s">
        <v>2119</v>
      </c>
      <c r="Z217" s="6" t="str">
        <f>HYPERLINK("https://jotformz.com/form.php?formID=61755175322657&amp;sid=342933351442617888&amp;mode=edit","Edit Submission")</f>
        <v>Edit Submission</v>
      </c>
    </row>
    <row r="218" spans="1:26" ht="14.25" customHeight="1" x14ac:dyDescent="0.25">
      <c r="A218" s="7">
        <v>42549.443784722222</v>
      </c>
      <c r="B218" s="4" t="s">
        <v>2120</v>
      </c>
      <c r="C218" s="4" t="s">
        <v>2121</v>
      </c>
      <c r="D218" s="5">
        <v>41335</v>
      </c>
      <c r="E218" s="4" t="s">
        <v>2122</v>
      </c>
      <c r="F218" s="4" t="s">
        <v>29</v>
      </c>
      <c r="G218" s="4" t="s">
        <v>2123</v>
      </c>
      <c r="H218" s="4" t="s">
        <v>220</v>
      </c>
      <c r="I218" s="4" t="s">
        <v>2124</v>
      </c>
      <c r="J218" s="4"/>
      <c r="K218" s="4"/>
      <c r="L218" s="4">
        <v>991678116</v>
      </c>
      <c r="M218" s="4" t="s">
        <v>2125</v>
      </c>
      <c r="N218" s="4"/>
      <c r="O218" s="4" t="s">
        <v>36</v>
      </c>
      <c r="P218" s="4"/>
      <c r="Q218" s="4"/>
      <c r="R218" s="4" t="s">
        <v>37</v>
      </c>
      <c r="S218" s="4" t="s">
        <v>2126</v>
      </c>
      <c r="T218" s="4"/>
      <c r="U218" s="4"/>
      <c r="V218" s="4"/>
      <c r="W218" s="4"/>
      <c r="X218" s="4" t="s">
        <v>2127</v>
      </c>
      <c r="Y218" s="4" t="s">
        <v>2128</v>
      </c>
      <c r="Z218" s="6" t="str">
        <f>HYPERLINK("https://jotformz.com/form.php?formID=61755175322657&amp;sid=342933943523113253&amp;mode=edit","Edit Submission")</f>
        <v>Edit Submission</v>
      </c>
    </row>
    <row r="219" spans="1:26" ht="14.25" customHeight="1" x14ac:dyDescent="0.25">
      <c r="A219" s="7">
        <v>42549.444236111107</v>
      </c>
      <c r="B219" s="4" t="s">
        <v>2129</v>
      </c>
      <c r="C219" s="4" t="s">
        <v>2130</v>
      </c>
      <c r="D219" s="5">
        <v>41348</v>
      </c>
      <c r="E219" s="4" t="s">
        <v>2131</v>
      </c>
      <c r="F219" s="4" t="s">
        <v>161</v>
      </c>
      <c r="G219" s="4"/>
      <c r="H219" s="4" t="s">
        <v>2132</v>
      </c>
      <c r="I219" s="4" t="s">
        <v>2133</v>
      </c>
      <c r="J219" s="4" t="s">
        <v>2134</v>
      </c>
      <c r="K219" s="4" t="s">
        <v>2135</v>
      </c>
      <c r="L219" s="4">
        <v>988295503</v>
      </c>
      <c r="M219" s="4" t="s">
        <v>2136</v>
      </c>
      <c r="N219" s="4"/>
      <c r="O219" s="4" t="s">
        <v>97</v>
      </c>
      <c r="P219" s="4"/>
      <c r="Q219" s="4"/>
      <c r="R219" s="4" t="s">
        <v>37</v>
      </c>
      <c r="S219" s="4" t="s">
        <v>2137</v>
      </c>
      <c r="T219" s="4"/>
      <c r="U219" s="4"/>
      <c r="V219" s="4"/>
      <c r="W219" s="4"/>
      <c r="X219" s="4" t="s">
        <v>2138</v>
      </c>
      <c r="Y219" s="4" t="s">
        <v>2139</v>
      </c>
      <c r="Z219" s="6" t="str">
        <f>HYPERLINK("https://jotformz.com/form.php?formID=61755175322657&amp;sid=342933982722498151&amp;mode=edit","Edit Submission")</f>
        <v>Edit Submission</v>
      </c>
    </row>
    <row r="220" spans="1:26" ht="14.25" customHeight="1" x14ac:dyDescent="0.25">
      <c r="A220" s="7">
        <v>42549.44427083333</v>
      </c>
      <c r="B220" s="4" t="s">
        <v>2140</v>
      </c>
      <c r="C220" s="4" t="s">
        <v>2141</v>
      </c>
      <c r="D220" s="5">
        <v>41134</v>
      </c>
      <c r="E220" s="4" t="s">
        <v>2142</v>
      </c>
      <c r="F220" s="4" t="s">
        <v>161</v>
      </c>
      <c r="G220" s="4"/>
      <c r="H220" s="4" t="s">
        <v>2143</v>
      </c>
      <c r="I220" s="4" t="s">
        <v>2144</v>
      </c>
      <c r="J220" s="4" t="s">
        <v>2145</v>
      </c>
      <c r="K220" s="4" t="s">
        <v>2146</v>
      </c>
      <c r="L220" s="4">
        <v>961692151</v>
      </c>
      <c r="M220" s="4" t="s">
        <v>2147</v>
      </c>
      <c r="N220" s="4"/>
      <c r="O220" s="4" t="s">
        <v>212</v>
      </c>
      <c r="P220" s="4"/>
      <c r="Q220" s="4"/>
      <c r="R220" s="4" t="s">
        <v>37</v>
      </c>
      <c r="S220" s="4" t="s">
        <v>2148</v>
      </c>
      <c r="T220" s="4"/>
      <c r="U220" s="4"/>
      <c r="V220" s="4"/>
      <c r="W220" s="4"/>
      <c r="X220" s="4" t="s">
        <v>2149</v>
      </c>
      <c r="Y220" s="4" t="s">
        <v>2150</v>
      </c>
      <c r="Z220" s="6" t="str">
        <f>HYPERLINK("https://jotformz.com/form.php?formID=61755175322657&amp;sid=342933984231644021&amp;mode=edit","Edit Submission")</f>
        <v>Edit Submission</v>
      </c>
    </row>
    <row r="221" spans="1:26" ht="14.25" customHeight="1" x14ac:dyDescent="0.25">
      <c r="A221" s="7">
        <v>42549.445601851847</v>
      </c>
      <c r="B221" s="4" t="s">
        <v>1662</v>
      </c>
      <c r="C221" s="4" t="s">
        <v>1667</v>
      </c>
      <c r="D221" s="5">
        <v>41229</v>
      </c>
      <c r="E221" s="4" t="s">
        <v>2151</v>
      </c>
      <c r="F221" s="4" t="s">
        <v>29</v>
      </c>
      <c r="G221" s="4" t="s">
        <v>928</v>
      </c>
      <c r="H221" s="4" t="s">
        <v>781</v>
      </c>
      <c r="I221" s="4" t="s">
        <v>2152</v>
      </c>
      <c r="J221" s="4" t="s">
        <v>2153</v>
      </c>
      <c r="K221" s="4" t="s">
        <v>1667</v>
      </c>
      <c r="L221" s="4">
        <v>997898084</v>
      </c>
      <c r="M221" s="4" t="s">
        <v>2154</v>
      </c>
      <c r="N221" s="4"/>
      <c r="O221" s="4" t="s">
        <v>36</v>
      </c>
      <c r="P221" s="4"/>
      <c r="Q221" s="4"/>
      <c r="R221" s="4" t="s">
        <v>37</v>
      </c>
      <c r="S221" s="4" t="s">
        <v>2155</v>
      </c>
      <c r="T221" s="4"/>
      <c r="U221" s="4"/>
      <c r="V221" s="4"/>
      <c r="W221" s="4"/>
      <c r="X221" s="4" t="s">
        <v>934</v>
      </c>
      <c r="Y221" s="4" t="s">
        <v>2156</v>
      </c>
      <c r="Z221" s="6" t="str">
        <f>HYPERLINK("https://jotformz.com/form.php?formID=61755175322657&amp;sid=342934099021271749&amp;mode=edit","Edit Submission")</f>
        <v>Edit Submission</v>
      </c>
    </row>
    <row r="222" spans="1:26" ht="14.25" customHeight="1" x14ac:dyDescent="0.25">
      <c r="A222" s="7">
        <v>42549.447164351863</v>
      </c>
      <c r="B222" s="4" t="s">
        <v>503</v>
      </c>
      <c r="C222" s="4" t="s">
        <v>1500</v>
      </c>
      <c r="D222" s="5">
        <v>41032</v>
      </c>
      <c r="E222" s="4" t="s">
        <v>2157</v>
      </c>
      <c r="F222" s="4" t="s">
        <v>29</v>
      </c>
      <c r="G222" s="4" t="s">
        <v>2158</v>
      </c>
      <c r="H222" s="4" t="s">
        <v>2159</v>
      </c>
      <c r="I222" s="4" t="s">
        <v>2160</v>
      </c>
      <c r="J222" s="4" t="s">
        <v>2161</v>
      </c>
      <c r="K222" s="4" t="s">
        <v>1500</v>
      </c>
      <c r="L222" s="4">
        <v>985370945</v>
      </c>
      <c r="M222" s="4" t="s">
        <v>2162</v>
      </c>
      <c r="N222" s="4"/>
      <c r="O222" s="4" t="s">
        <v>36</v>
      </c>
      <c r="P222" s="4"/>
      <c r="Q222" s="4"/>
      <c r="R222" s="4" t="s">
        <v>37</v>
      </c>
      <c r="S222" s="4" t="s">
        <v>2163</v>
      </c>
      <c r="T222" s="4"/>
      <c r="U222" s="4"/>
      <c r="V222" s="4"/>
      <c r="W222" s="4"/>
      <c r="X222" s="4" t="s">
        <v>2164</v>
      </c>
      <c r="Y222" s="4" t="s">
        <v>2165</v>
      </c>
      <c r="Z222" s="6" t="str">
        <f>HYPERLINK("https://jotformz.com/form.php?formID=61755175322657&amp;sid=342934234391786597&amp;mode=edit","Edit Submission")</f>
        <v>Edit Submission</v>
      </c>
    </row>
    <row r="223" spans="1:26" ht="14.25" customHeight="1" x14ac:dyDescent="0.25">
      <c r="A223" s="7">
        <v>42549.45034722222</v>
      </c>
      <c r="B223" s="4" t="s">
        <v>306</v>
      </c>
      <c r="C223" s="4" t="s">
        <v>2166</v>
      </c>
      <c r="D223" s="5">
        <v>41334</v>
      </c>
      <c r="E223" s="4" t="s">
        <v>2167</v>
      </c>
      <c r="F223" s="4" t="s">
        <v>29</v>
      </c>
      <c r="G223" s="4" t="s">
        <v>2168</v>
      </c>
      <c r="H223" s="4" t="s">
        <v>117</v>
      </c>
      <c r="I223" s="4" t="s">
        <v>2169</v>
      </c>
      <c r="J223" s="4" t="s">
        <v>2170</v>
      </c>
      <c r="K223" s="4" t="s">
        <v>2171</v>
      </c>
      <c r="L223" s="4">
        <v>979913890</v>
      </c>
      <c r="M223" s="4" t="s">
        <v>2172</v>
      </c>
      <c r="N223" s="4"/>
      <c r="O223" s="4" t="s">
        <v>212</v>
      </c>
      <c r="P223" s="4"/>
      <c r="Q223" s="4"/>
      <c r="R223" s="4" t="s">
        <v>37</v>
      </c>
      <c r="S223" s="4" t="s">
        <v>2173</v>
      </c>
      <c r="T223" s="4"/>
      <c r="U223" s="4"/>
      <c r="V223" s="4"/>
      <c r="W223" s="4"/>
      <c r="X223" s="4" t="s">
        <v>2174</v>
      </c>
      <c r="Y223" s="4" t="s">
        <v>2175</v>
      </c>
      <c r="Z223" s="6" t="str">
        <f>HYPERLINK("https://jotformz.com/form.php?formID=61755175322657&amp;sid=342934510501363559&amp;mode=edit","Edit Submission")</f>
        <v>Edit Submission</v>
      </c>
    </row>
    <row r="224" spans="1:26" ht="14.25" customHeight="1" x14ac:dyDescent="0.25">
      <c r="A224" s="7">
        <v>42549.450358796297</v>
      </c>
      <c r="B224" s="4" t="s">
        <v>1011</v>
      </c>
      <c r="C224" s="4" t="s">
        <v>2176</v>
      </c>
      <c r="D224" s="5">
        <v>41131</v>
      </c>
      <c r="E224" s="4" t="s">
        <v>2177</v>
      </c>
      <c r="F224" s="4" t="s">
        <v>29</v>
      </c>
      <c r="G224" s="4" t="s">
        <v>2178</v>
      </c>
      <c r="H224" s="4" t="s">
        <v>2179</v>
      </c>
      <c r="I224" s="4" t="s">
        <v>1426</v>
      </c>
      <c r="J224" s="4" t="s">
        <v>733</v>
      </c>
      <c r="K224" s="4" t="s">
        <v>2176</v>
      </c>
      <c r="L224" s="4">
        <v>994040589</v>
      </c>
      <c r="M224" s="4" t="s">
        <v>2180</v>
      </c>
      <c r="N224" s="4"/>
      <c r="O224" s="4" t="s">
        <v>36</v>
      </c>
      <c r="P224" s="4"/>
      <c r="Q224" s="4"/>
      <c r="R224" s="4" t="s">
        <v>37</v>
      </c>
      <c r="S224" s="4" t="s">
        <v>2181</v>
      </c>
      <c r="T224" s="4"/>
      <c r="U224" s="4"/>
      <c r="V224" s="4"/>
      <c r="W224" s="4"/>
      <c r="X224" s="4" t="s">
        <v>2182</v>
      </c>
      <c r="Y224" s="4" t="s">
        <v>2183</v>
      </c>
      <c r="Z224" s="6" t="str">
        <f>HYPERLINK("https://jotformz.com/form.php?formID=61755175322657&amp;sid=342934510871728597&amp;mode=edit","Edit Submission")</f>
        <v>Edit Submission</v>
      </c>
    </row>
    <row r="225" spans="1:26" ht="14.25" customHeight="1" x14ac:dyDescent="0.25">
      <c r="A225" s="7">
        <v>42549.451111111113</v>
      </c>
      <c r="B225" s="4" t="s">
        <v>2184</v>
      </c>
      <c r="C225" s="4" t="s">
        <v>2185</v>
      </c>
      <c r="D225" s="5">
        <v>41074</v>
      </c>
      <c r="E225" s="4" t="s">
        <v>2186</v>
      </c>
      <c r="F225" s="4" t="s">
        <v>29</v>
      </c>
      <c r="G225" s="4" t="s">
        <v>2187</v>
      </c>
      <c r="H225" s="4" t="s">
        <v>2188</v>
      </c>
      <c r="I225" s="4" t="s">
        <v>2189</v>
      </c>
      <c r="J225" s="4" t="s">
        <v>2190</v>
      </c>
      <c r="K225" s="4" t="s">
        <v>2185</v>
      </c>
      <c r="L225" s="4" t="s">
        <v>2191</v>
      </c>
      <c r="M225" s="4" t="s">
        <v>2192</v>
      </c>
      <c r="N225" s="4"/>
      <c r="O225" s="4" t="s">
        <v>36</v>
      </c>
      <c r="P225" s="4"/>
      <c r="Q225" s="4"/>
      <c r="R225" s="4" t="s">
        <v>37</v>
      </c>
      <c r="S225" s="4" t="s">
        <v>2193</v>
      </c>
      <c r="T225" s="4"/>
      <c r="U225" s="4"/>
      <c r="V225" s="4"/>
      <c r="W225" s="4"/>
      <c r="X225" s="4" t="s">
        <v>2194</v>
      </c>
      <c r="Y225" s="4" t="s">
        <v>2195</v>
      </c>
      <c r="Z225" s="6" t="str">
        <f>HYPERLINK("https://jotformz.com/form.php?formID=61755175322657&amp;sid=342934576650451893&amp;mode=edit","Edit Submission")</f>
        <v>Edit Submission</v>
      </c>
    </row>
    <row r="226" spans="1:26" ht="14.25" customHeight="1" x14ac:dyDescent="0.25">
      <c r="A226" s="7">
        <v>42549.451215277782</v>
      </c>
      <c r="B226" s="4" t="s">
        <v>2196</v>
      </c>
      <c r="C226" s="4" t="s">
        <v>2197</v>
      </c>
      <c r="D226" s="5">
        <v>41283</v>
      </c>
      <c r="E226" s="4" t="s">
        <v>2198</v>
      </c>
      <c r="F226" s="4" t="s">
        <v>29</v>
      </c>
      <c r="G226" s="4" t="s">
        <v>2199</v>
      </c>
      <c r="H226" s="4" t="s">
        <v>2200</v>
      </c>
      <c r="I226" s="4" t="s">
        <v>2201</v>
      </c>
      <c r="J226" s="4" t="s">
        <v>289</v>
      </c>
      <c r="K226" s="4" t="s">
        <v>2197</v>
      </c>
      <c r="L226" s="4">
        <v>945369575</v>
      </c>
      <c r="M226" s="4" t="s">
        <v>2202</v>
      </c>
      <c r="N226" s="4"/>
      <c r="O226" s="4" t="s">
        <v>944</v>
      </c>
      <c r="P226" s="4"/>
      <c r="Q226" s="4"/>
      <c r="R226" s="4" t="s">
        <v>37</v>
      </c>
      <c r="S226" s="4" t="s">
        <v>2203</v>
      </c>
      <c r="T226" s="4"/>
      <c r="U226" s="4"/>
      <c r="V226" s="4"/>
      <c r="W226" s="4"/>
      <c r="X226" s="4" t="s">
        <v>2204</v>
      </c>
      <c r="Y226" s="4" t="s">
        <v>2205</v>
      </c>
      <c r="Z226" s="6" t="str">
        <f>HYPERLINK("https://jotformz.com/form.php?formID=61755175322657&amp;sid=342934585221368045&amp;mode=edit","Edit Submission")</f>
        <v>Edit Submission</v>
      </c>
    </row>
    <row r="227" spans="1:26" ht="14.25" customHeight="1" x14ac:dyDescent="0.25">
      <c r="A227" s="7">
        <v>42549.451388888891</v>
      </c>
      <c r="B227" s="4" t="s">
        <v>481</v>
      </c>
      <c r="C227" s="4" t="s">
        <v>2206</v>
      </c>
      <c r="D227" s="5">
        <v>41172</v>
      </c>
      <c r="E227" s="4" t="s">
        <v>2207</v>
      </c>
      <c r="F227" s="4" t="s">
        <v>29</v>
      </c>
      <c r="G227" s="4" t="s">
        <v>2208</v>
      </c>
      <c r="H227" s="4" t="s">
        <v>2209</v>
      </c>
      <c r="I227" s="4" t="s">
        <v>174</v>
      </c>
      <c r="J227" s="4" t="s">
        <v>697</v>
      </c>
      <c r="K227" s="4" t="s">
        <v>2206</v>
      </c>
      <c r="L227" s="4">
        <v>959237784</v>
      </c>
      <c r="M227" s="4" t="s">
        <v>2210</v>
      </c>
      <c r="N227" s="4"/>
      <c r="O227" s="4" t="s">
        <v>36</v>
      </c>
      <c r="P227" s="4"/>
      <c r="Q227" s="4"/>
      <c r="R227" s="4" t="s">
        <v>37</v>
      </c>
      <c r="S227" s="4" t="s">
        <v>2211</v>
      </c>
      <c r="T227" s="4"/>
      <c r="U227" s="4"/>
      <c r="V227" s="4"/>
      <c r="W227" s="4"/>
      <c r="X227" s="4" t="s">
        <v>2212</v>
      </c>
      <c r="Y227" s="4" t="s">
        <v>2213</v>
      </c>
      <c r="Z227" s="6" t="str">
        <f>HYPERLINK("https://jotformz.com/form.php?formID=61755175322657&amp;sid=342934599821749724&amp;mode=edit","Edit Submission")</f>
        <v>Edit Submission</v>
      </c>
    </row>
    <row r="228" spans="1:26" ht="14.25" customHeight="1" x14ac:dyDescent="0.25">
      <c r="A228" s="7">
        <v>42549.45239583333</v>
      </c>
      <c r="B228" s="4" t="s">
        <v>2214</v>
      </c>
      <c r="C228" s="4" t="s">
        <v>2215</v>
      </c>
      <c r="D228" s="5">
        <v>40757</v>
      </c>
      <c r="E228" s="4" t="s">
        <v>2216</v>
      </c>
      <c r="F228" s="4" t="s">
        <v>29</v>
      </c>
      <c r="G228" s="4" t="s">
        <v>2217</v>
      </c>
      <c r="H228" s="4" t="s">
        <v>1564</v>
      </c>
      <c r="I228" s="4" t="s">
        <v>2218</v>
      </c>
      <c r="J228" s="4" t="s">
        <v>903</v>
      </c>
      <c r="K228" s="4" t="s">
        <v>2219</v>
      </c>
      <c r="L228" s="4">
        <v>969160115</v>
      </c>
      <c r="M228" s="4" t="s">
        <v>2220</v>
      </c>
      <c r="N228" s="4"/>
      <c r="O228" s="4" t="s">
        <v>60</v>
      </c>
      <c r="P228" s="4"/>
      <c r="Q228" s="4"/>
      <c r="R228" s="4" t="s">
        <v>37</v>
      </c>
      <c r="S228" s="4" t="s">
        <v>2221</v>
      </c>
      <c r="T228" s="4"/>
      <c r="U228" s="4"/>
      <c r="V228" s="4"/>
      <c r="W228" s="4"/>
      <c r="X228" s="4" t="s">
        <v>2222</v>
      </c>
      <c r="Y228" s="4" t="s">
        <v>2223</v>
      </c>
      <c r="Z228" s="6" t="str">
        <f>HYPERLINK("https://jotformz.com/form.php?formID=61755175322657&amp;sid=342934686241514831&amp;mode=edit","Edit Submission")</f>
        <v>Edit Submission</v>
      </c>
    </row>
    <row r="229" spans="1:26" ht="14.25" customHeight="1" x14ac:dyDescent="0.25">
      <c r="A229" s="7">
        <v>42549.453796296293</v>
      </c>
      <c r="B229" s="4" t="s">
        <v>1131</v>
      </c>
      <c r="C229" s="4" t="s">
        <v>1988</v>
      </c>
      <c r="D229" s="5">
        <v>41127</v>
      </c>
      <c r="E229" s="4" t="s">
        <v>2224</v>
      </c>
      <c r="F229" s="4" t="s">
        <v>29</v>
      </c>
      <c r="G229" s="4" t="s">
        <v>1990</v>
      </c>
      <c r="H229" s="4" t="s">
        <v>139</v>
      </c>
      <c r="I229" s="4" t="s">
        <v>758</v>
      </c>
      <c r="J229" s="4" t="s">
        <v>1991</v>
      </c>
      <c r="K229" s="4" t="s">
        <v>174</v>
      </c>
      <c r="L229" s="4">
        <v>942824936</v>
      </c>
      <c r="M229" s="4" t="s">
        <v>1992</v>
      </c>
      <c r="N229" s="4"/>
      <c r="O229" s="4" t="s">
        <v>36</v>
      </c>
      <c r="P229" s="4"/>
      <c r="Q229" s="4"/>
      <c r="R229" s="4" t="s">
        <v>37</v>
      </c>
      <c r="S229" s="4" t="s">
        <v>1993</v>
      </c>
      <c r="T229" s="4"/>
      <c r="U229" s="4"/>
      <c r="V229" s="4"/>
      <c r="W229" s="4"/>
      <c r="X229" s="4" t="s">
        <v>1994</v>
      </c>
      <c r="Y229" s="4" t="s">
        <v>2225</v>
      </c>
      <c r="Z229" s="6" t="str">
        <f>HYPERLINK("https://jotformz.com/form.php?formID=61755175322657&amp;sid=342934808941170888&amp;mode=edit","Edit Submission")</f>
        <v>Edit Submission</v>
      </c>
    </row>
    <row r="230" spans="1:26" ht="14.25" customHeight="1" x14ac:dyDescent="0.25">
      <c r="A230" s="7">
        <v>42549.454548611109</v>
      </c>
      <c r="B230" s="4" t="s">
        <v>2226</v>
      </c>
      <c r="C230" s="4" t="s">
        <v>1016</v>
      </c>
      <c r="D230" s="5">
        <v>41135</v>
      </c>
      <c r="E230" s="4" t="s">
        <v>2227</v>
      </c>
      <c r="F230" s="4" t="s">
        <v>29</v>
      </c>
      <c r="G230" s="4" t="s">
        <v>2228</v>
      </c>
      <c r="H230" s="4" t="s">
        <v>2229</v>
      </c>
      <c r="I230" s="4" t="s">
        <v>2230</v>
      </c>
      <c r="J230" s="4" t="s">
        <v>2231</v>
      </c>
      <c r="K230" s="4" t="s">
        <v>1016</v>
      </c>
      <c r="L230" s="4" t="s">
        <v>2232</v>
      </c>
      <c r="M230" s="4" t="s">
        <v>2233</v>
      </c>
      <c r="N230" s="4"/>
      <c r="O230" s="4" t="s">
        <v>36</v>
      </c>
      <c r="P230" s="4"/>
      <c r="Q230" s="4"/>
      <c r="R230" s="4" t="s">
        <v>37</v>
      </c>
      <c r="S230" s="4" t="s">
        <v>2234</v>
      </c>
      <c r="T230" s="4"/>
      <c r="U230" s="4"/>
      <c r="V230" s="4"/>
      <c r="W230" s="4"/>
      <c r="X230" s="4" t="s">
        <v>2235</v>
      </c>
      <c r="Y230" s="4" t="s">
        <v>2236</v>
      </c>
      <c r="Z230" s="6" t="str">
        <f>HYPERLINK("https://jotformz.com/form.php?formID=61755175322657&amp;sid=342934872646693087&amp;mode=edit","Edit Submission")</f>
        <v>Edit Submission</v>
      </c>
    </row>
    <row r="231" spans="1:26" ht="14.25" customHeight="1" x14ac:dyDescent="0.25">
      <c r="A231" s="7">
        <v>42549.454756944448</v>
      </c>
      <c r="B231" s="4" t="s">
        <v>1758</v>
      </c>
      <c r="C231" s="4" t="s">
        <v>2237</v>
      </c>
      <c r="D231" s="5">
        <v>41092</v>
      </c>
      <c r="E231" s="4" t="s">
        <v>2238</v>
      </c>
      <c r="F231" s="4" t="s">
        <v>29</v>
      </c>
      <c r="G231" s="4" t="s">
        <v>2239</v>
      </c>
      <c r="H231" s="4" t="s">
        <v>2240</v>
      </c>
      <c r="I231" s="4" t="s">
        <v>2241</v>
      </c>
      <c r="J231" s="4" t="s">
        <v>697</v>
      </c>
      <c r="K231" s="4" t="s">
        <v>2237</v>
      </c>
      <c r="L231" s="4">
        <v>954891721</v>
      </c>
      <c r="M231" s="4" t="s">
        <v>2242</v>
      </c>
      <c r="N231" s="4"/>
      <c r="O231" s="4" t="s">
        <v>355</v>
      </c>
      <c r="P231" s="4"/>
      <c r="Q231" s="4"/>
      <c r="R231" s="4" t="s">
        <v>37</v>
      </c>
      <c r="S231" s="4" t="s">
        <v>2243</v>
      </c>
      <c r="T231" s="4"/>
      <c r="U231" s="4"/>
      <c r="V231" s="4"/>
      <c r="W231" s="4"/>
      <c r="X231" s="4" t="s">
        <v>2244</v>
      </c>
      <c r="Y231" s="4" t="s">
        <v>2245</v>
      </c>
      <c r="Z231" s="6" t="str">
        <f>HYPERLINK("https://jotformz.com/form.php?formID=61755175322657&amp;sid=342934891211397816&amp;mode=edit","Edit Submission")</f>
        <v>Edit Submission</v>
      </c>
    </row>
    <row r="232" spans="1:26" ht="14.25" customHeight="1" x14ac:dyDescent="0.25">
      <c r="A232" s="7">
        <v>42549.456689814811</v>
      </c>
      <c r="B232" s="4" t="s">
        <v>1662</v>
      </c>
      <c r="C232" s="4" t="s">
        <v>1667</v>
      </c>
      <c r="D232" s="5">
        <v>41230</v>
      </c>
      <c r="E232" s="4" t="s">
        <v>2246</v>
      </c>
      <c r="F232" s="4" t="s">
        <v>29</v>
      </c>
      <c r="G232" s="4" t="s">
        <v>928</v>
      </c>
      <c r="H232" s="4" t="s">
        <v>2159</v>
      </c>
      <c r="I232" s="4" t="s">
        <v>2152</v>
      </c>
      <c r="J232" s="4" t="s">
        <v>2153</v>
      </c>
      <c r="K232" s="4" t="s">
        <v>1667</v>
      </c>
      <c r="L232" s="4">
        <v>997898084</v>
      </c>
      <c r="M232" s="4" t="s">
        <v>2154</v>
      </c>
      <c r="N232" s="4"/>
      <c r="O232" s="4" t="s">
        <v>36</v>
      </c>
      <c r="P232" s="4"/>
      <c r="Q232" s="4"/>
      <c r="R232" s="4" t="s">
        <v>37</v>
      </c>
      <c r="S232" s="4" t="s">
        <v>2155</v>
      </c>
      <c r="T232" s="4"/>
      <c r="U232" s="4"/>
      <c r="V232" s="4"/>
      <c r="W232" s="4"/>
      <c r="X232" s="4" t="s">
        <v>934</v>
      </c>
      <c r="Y232" s="4" t="s">
        <v>2247</v>
      </c>
      <c r="Z232" s="6" t="str">
        <f>HYPERLINK("https://jotformz.com/form.php?formID=61755175322657&amp;sid=342935058021542163&amp;mode=edit","Edit Submission")</f>
        <v>Edit Submission</v>
      </c>
    </row>
    <row r="233" spans="1:26" ht="14.25" customHeight="1" x14ac:dyDescent="0.25">
      <c r="A233" s="7">
        <v>42549.457430555558</v>
      </c>
      <c r="B233" s="4" t="s">
        <v>2248</v>
      </c>
      <c r="C233" s="4" t="s">
        <v>2249</v>
      </c>
      <c r="D233" s="5">
        <v>41233</v>
      </c>
      <c r="E233" s="4" t="s">
        <v>2250</v>
      </c>
      <c r="F233" s="4" t="s">
        <v>161</v>
      </c>
      <c r="G233" s="4"/>
      <c r="H233" s="4" t="s">
        <v>2251</v>
      </c>
      <c r="I233" s="4" t="s">
        <v>2252</v>
      </c>
      <c r="J233" s="4" t="s">
        <v>2253</v>
      </c>
      <c r="K233" s="4" t="s">
        <v>2254</v>
      </c>
      <c r="L233" s="4">
        <v>971075348</v>
      </c>
      <c r="M233" s="4" t="s">
        <v>2255</v>
      </c>
      <c r="N233" s="4"/>
      <c r="O233" s="4" t="s">
        <v>85</v>
      </c>
      <c r="P233" s="4"/>
      <c r="Q233" s="4"/>
      <c r="R233" s="4" t="s">
        <v>37</v>
      </c>
      <c r="S233" s="4" t="s">
        <v>2256</v>
      </c>
      <c r="T233" s="4"/>
      <c r="U233" s="4"/>
      <c r="V233" s="4"/>
      <c r="W233" s="4"/>
      <c r="X233" s="4" t="s">
        <v>2257</v>
      </c>
      <c r="Y233" s="4" t="s">
        <v>2258</v>
      </c>
      <c r="Z233" s="6" t="str">
        <f>HYPERLINK("https://jotformz.com/form.php?formID=61755175322657&amp;sid=342935122790924300&amp;mode=edit","Edit Submission")</f>
        <v>Edit Submission</v>
      </c>
    </row>
    <row r="234" spans="1:26" ht="14.25" customHeight="1" x14ac:dyDescent="0.25">
      <c r="A234" s="7">
        <v>42549.461678240739</v>
      </c>
      <c r="B234" s="4" t="s">
        <v>2259</v>
      </c>
      <c r="C234" s="4" t="s">
        <v>2260</v>
      </c>
      <c r="D234" s="5">
        <v>41024</v>
      </c>
      <c r="E234" s="4" t="s">
        <v>2261</v>
      </c>
      <c r="F234" s="4" t="s">
        <v>29</v>
      </c>
      <c r="G234" s="4" t="s">
        <v>2262</v>
      </c>
      <c r="H234" s="4" t="s">
        <v>1849</v>
      </c>
      <c r="I234" s="4" t="s">
        <v>2263</v>
      </c>
      <c r="J234" s="4" t="s">
        <v>931</v>
      </c>
      <c r="K234" s="4" t="s">
        <v>2260</v>
      </c>
      <c r="L234" s="4">
        <v>992347896</v>
      </c>
      <c r="M234" s="4" t="s">
        <v>2264</v>
      </c>
      <c r="N234" s="4"/>
      <c r="O234" s="4" t="s">
        <v>36</v>
      </c>
      <c r="P234" s="4"/>
      <c r="Q234" s="4"/>
      <c r="R234" s="4" t="s">
        <v>37</v>
      </c>
      <c r="S234" s="4" t="s">
        <v>2265</v>
      </c>
      <c r="T234" s="4"/>
      <c r="U234" s="4"/>
      <c r="V234" s="4"/>
      <c r="W234" s="4"/>
      <c r="X234" s="4" t="s">
        <v>2266</v>
      </c>
      <c r="Y234" s="4" t="s">
        <v>2267</v>
      </c>
      <c r="Z234" s="6" t="str">
        <f>HYPERLINK("https://jotformz.com/form.php?formID=61755175322657&amp;sid=342935489922357761&amp;mode=edit","Edit Submission")</f>
        <v>Edit Submission</v>
      </c>
    </row>
    <row r="235" spans="1:26" ht="14.25" customHeight="1" x14ac:dyDescent="0.25">
      <c r="A235" s="7">
        <v>42549.464166666658</v>
      </c>
      <c r="B235" s="4" t="s">
        <v>481</v>
      </c>
      <c r="C235" s="4" t="s">
        <v>2268</v>
      </c>
      <c r="D235" s="5">
        <v>41043</v>
      </c>
      <c r="E235" s="4" t="s">
        <v>2269</v>
      </c>
      <c r="F235" s="4" t="s">
        <v>29</v>
      </c>
      <c r="G235" s="4" t="s">
        <v>2270</v>
      </c>
      <c r="H235" s="4" t="s">
        <v>704</v>
      </c>
      <c r="I235" s="4" t="s">
        <v>2271</v>
      </c>
      <c r="J235" s="4" t="s">
        <v>767</v>
      </c>
      <c r="K235" s="4" t="s">
        <v>2268</v>
      </c>
      <c r="L235" s="4">
        <v>950628438</v>
      </c>
      <c r="M235" s="4" t="s">
        <v>2272</v>
      </c>
      <c r="N235" s="4"/>
      <c r="O235" s="4" t="s">
        <v>212</v>
      </c>
      <c r="P235" s="4"/>
      <c r="Q235" s="4"/>
      <c r="R235" s="4" t="s">
        <v>37</v>
      </c>
      <c r="S235" s="4" t="s">
        <v>2273</v>
      </c>
      <c r="T235" s="4"/>
      <c r="U235" s="4"/>
      <c r="V235" s="4"/>
      <c r="W235" s="4"/>
      <c r="X235" s="4" t="s">
        <v>2274</v>
      </c>
      <c r="Y235" s="4" t="s">
        <v>2275</v>
      </c>
      <c r="Z235" s="6" t="str">
        <f>HYPERLINK("https://jotformz.com/form.php?formID=61755175322657&amp;sid=342935704331739513&amp;mode=edit","Edit Submission")</f>
        <v>Edit Submission</v>
      </c>
    </row>
    <row r="236" spans="1:26" ht="14.25" customHeight="1" x14ac:dyDescent="0.25">
      <c r="A236" s="7">
        <v>42549.466643518521</v>
      </c>
      <c r="B236" s="4" t="s">
        <v>2276</v>
      </c>
      <c r="C236" s="4" t="s">
        <v>2277</v>
      </c>
      <c r="D236" s="5">
        <v>41163</v>
      </c>
      <c r="E236" s="4" t="s">
        <v>2278</v>
      </c>
      <c r="F236" s="4" t="s">
        <v>29</v>
      </c>
      <c r="G236" s="4" t="s">
        <v>2279</v>
      </c>
      <c r="H236" s="4" t="s">
        <v>844</v>
      </c>
      <c r="I236" s="4" t="s">
        <v>2280</v>
      </c>
      <c r="J236" s="4" t="s">
        <v>2281</v>
      </c>
      <c r="K236" s="4" t="s">
        <v>2282</v>
      </c>
      <c r="L236" s="4">
        <v>965699904</v>
      </c>
      <c r="M236" s="4" t="s">
        <v>2283</v>
      </c>
      <c r="N236" s="4"/>
      <c r="O236" s="4" t="s">
        <v>97</v>
      </c>
      <c r="P236" s="4"/>
      <c r="Q236" s="4"/>
      <c r="R236" s="4" t="s">
        <v>37</v>
      </c>
      <c r="S236" s="4" t="s">
        <v>2284</v>
      </c>
      <c r="T236" s="4"/>
      <c r="U236" s="4"/>
      <c r="V236" s="4"/>
      <c r="W236" s="4"/>
      <c r="X236" s="4" t="s">
        <v>2285</v>
      </c>
      <c r="Y236" s="4" t="s">
        <v>2286</v>
      </c>
      <c r="Z236" s="6" t="str">
        <f>HYPERLINK("https://jotformz.com/form.php?formID=61755175322657&amp;sid=342935918902226156&amp;mode=edit","Edit Submission")</f>
        <v>Edit Submission</v>
      </c>
    </row>
    <row r="237" spans="1:26" ht="14.25" customHeight="1" x14ac:dyDescent="0.25">
      <c r="A237" s="7">
        <v>42549.467372685183</v>
      </c>
      <c r="B237" s="4" t="s">
        <v>413</v>
      </c>
      <c r="C237" s="4" t="s">
        <v>2287</v>
      </c>
      <c r="D237" s="5">
        <v>41057</v>
      </c>
      <c r="E237" s="4" t="s">
        <v>2288</v>
      </c>
      <c r="F237" s="4" t="s">
        <v>29</v>
      </c>
      <c r="G237" s="4" t="s">
        <v>2289</v>
      </c>
      <c r="H237" s="4" t="s">
        <v>2290</v>
      </c>
      <c r="I237" s="4" t="s">
        <v>2291</v>
      </c>
      <c r="J237" s="4" t="s">
        <v>2292</v>
      </c>
      <c r="K237" s="4" t="s">
        <v>2293</v>
      </c>
      <c r="L237" s="4">
        <v>972157132</v>
      </c>
      <c r="M237" s="4" t="s">
        <v>2294</v>
      </c>
      <c r="N237" s="4"/>
      <c r="O237" s="4" t="s">
        <v>36</v>
      </c>
      <c r="P237" s="4"/>
      <c r="Q237" s="4"/>
      <c r="R237" s="4" t="s">
        <v>37</v>
      </c>
      <c r="S237" s="4" t="s">
        <v>2295</v>
      </c>
      <c r="T237" s="4"/>
      <c r="U237" s="4"/>
      <c r="V237" s="4"/>
      <c r="W237" s="4"/>
      <c r="X237" s="4" t="s">
        <v>2296</v>
      </c>
      <c r="Y237" s="4" t="s">
        <v>2297</v>
      </c>
      <c r="Z237" s="6" t="str">
        <f>HYPERLINK("https://jotformz.com/form.php?formID=61755175322657&amp;sid=342935981571487335&amp;mode=edit","Edit Submission")</f>
        <v>Edit Submission</v>
      </c>
    </row>
    <row r="238" spans="1:26" ht="14.25" customHeight="1" x14ac:dyDescent="0.25">
      <c r="A238" s="7">
        <v>42549.469039351847</v>
      </c>
      <c r="B238" s="4" t="s">
        <v>1157</v>
      </c>
      <c r="C238" s="4" t="s">
        <v>1812</v>
      </c>
      <c r="D238" s="5">
        <v>41458</v>
      </c>
      <c r="E238" s="4" t="s">
        <v>2298</v>
      </c>
      <c r="F238" s="4" t="s">
        <v>29</v>
      </c>
      <c r="G238" s="4" t="s">
        <v>2299</v>
      </c>
      <c r="H238" s="4" t="s">
        <v>2300</v>
      </c>
      <c r="I238" s="4" t="s">
        <v>2301</v>
      </c>
      <c r="J238" s="4" t="s">
        <v>2302</v>
      </c>
      <c r="K238" s="4" t="s">
        <v>1812</v>
      </c>
      <c r="L238" s="4">
        <v>950461604</v>
      </c>
      <c r="M238" s="4" t="s">
        <v>2303</v>
      </c>
      <c r="N238" s="4"/>
      <c r="O238" s="4" t="s">
        <v>944</v>
      </c>
      <c r="P238" s="4"/>
      <c r="Q238" s="4"/>
      <c r="R238" s="4" t="s">
        <v>37</v>
      </c>
      <c r="S238" s="4" t="s">
        <v>2304</v>
      </c>
      <c r="T238" s="4"/>
      <c r="U238" s="4"/>
      <c r="V238" s="4"/>
      <c r="W238" s="4"/>
      <c r="X238" s="4" t="s">
        <v>839</v>
      </c>
      <c r="Y238" s="4" t="s">
        <v>2305</v>
      </c>
      <c r="Z238" s="6" t="str">
        <f>HYPERLINK("https://jotformz.com/form.php?formID=61755175322657&amp;sid=342936124601159741&amp;mode=edit","Edit Submission")</f>
        <v>Edit Submission</v>
      </c>
    </row>
    <row r="239" spans="1:26" ht="14.25" customHeight="1" x14ac:dyDescent="0.25">
      <c r="A239" s="7">
        <v>42549.470520833333</v>
      </c>
      <c r="B239" s="4" t="s">
        <v>2306</v>
      </c>
      <c r="C239" s="4" t="s">
        <v>2307</v>
      </c>
      <c r="D239" s="5">
        <v>41251</v>
      </c>
      <c r="E239" s="4" t="s">
        <v>2308</v>
      </c>
      <c r="F239" s="4" t="s">
        <v>29</v>
      </c>
      <c r="G239" s="4" t="s">
        <v>277</v>
      </c>
      <c r="H239" s="4" t="s">
        <v>771</v>
      </c>
      <c r="I239" s="4" t="s">
        <v>2309</v>
      </c>
      <c r="J239" s="4" t="s">
        <v>58</v>
      </c>
      <c r="K239" s="4" t="s">
        <v>46</v>
      </c>
      <c r="L239" s="4">
        <v>966889585</v>
      </c>
      <c r="M239" s="4" t="s">
        <v>2310</v>
      </c>
      <c r="N239" s="4"/>
      <c r="O239" s="4" t="s">
        <v>36</v>
      </c>
      <c r="P239" s="4"/>
      <c r="Q239" s="4"/>
      <c r="R239" s="4" t="s">
        <v>37</v>
      </c>
      <c r="S239" s="4" t="s">
        <v>2311</v>
      </c>
      <c r="T239" s="4"/>
      <c r="U239" s="4"/>
      <c r="V239" s="4"/>
      <c r="W239" s="4"/>
      <c r="X239" s="4" t="s">
        <v>2312</v>
      </c>
      <c r="Y239" s="4" t="s">
        <v>2313</v>
      </c>
      <c r="Z239" s="6" t="str">
        <f>HYPERLINK("https://jotformz.com/form.php?formID=61755175322657&amp;sid=342936253681533526&amp;mode=edit","Edit Submission")</f>
        <v>Edit Submission</v>
      </c>
    </row>
    <row r="240" spans="1:26" ht="14.25" customHeight="1" x14ac:dyDescent="0.25">
      <c r="A240" s="7">
        <v>42549.473946759259</v>
      </c>
      <c r="B240" s="4" t="s">
        <v>950</v>
      </c>
      <c r="C240" s="4" t="s">
        <v>2314</v>
      </c>
      <c r="D240" s="5">
        <v>41189</v>
      </c>
      <c r="E240" s="4" t="s">
        <v>2315</v>
      </c>
      <c r="F240" s="4" t="s">
        <v>29</v>
      </c>
      <c r="G240" s="4" t="s">
        <v>2316</v>
      </c>
      <c r="H240" s="4" t="s">
        <v>2317</v>
      </c>
      <c r="I240" s="4" t="s">
        <v>2318</v>
      </c>
      <c r="J240" s="4" t="s">
        <v>508</v>
      </c>
      <c r="K240" s="4" t="s">
        <v>2314</v>
      </c>
      <c r="L240" s="4">
        <v>994892854</v>
      </c>
      <c r="M240" s="4" t="s">
        <v>2319</v>
      </c>
      <c r="N240" s="4"/>
      <c r="O240" s="4" t="s">
        <v>355</v>
      </c>
      <c r="P240" s="4"/>
      <c r="Q240" s="4"/>
      <c r="R240" s="4" t="s">
        <v>37</v>
      </c>
      <c r="S240" s="4" t="s">
        <v>2320</v>
      </c>
      <c r="T240" s="4"/>
      <c r="U240" s="4"/>
      <c r="V240" s="4"/>
      <c r="W240" s="4"/>
      <c r="X240" s="4" t="s">
        <v>2321</v>
      </c>
      <c r="Y240" s="4" t="s">
        <v>2322</v>
      </c>
      <c r="Z240" s="6" t="str">
        <f>HYPERLINK("https://jotformz.com/form.php?formID=61755175322657&amp;sid=342936548768805712&amp;mode=edit","Edit Submission")</f>
        <v>Edit Submission</v>
      </c>
    </row>
    <row r="241" spans="1:26" ht="14.25" customHeight="1" x14ac:dyDescent="0.25">
      <c r="A241" s="7">
        <v>42549.475694444453</v>
      </c>
      <c r="B241" s="4" t="s">
        <v>481</v>
      </c>
      <c r="C241" s="4" t="s">
        <v>2323</v>
      </c>
      <c r="D241" s="5">
        <v>41082</v>
      </c>
      <c r="E241" s="4" t="s">
        <v>2324</v>
      </c>
      <c r="F241" s="4" t="s">
        <v>29</v>
      </c>
      <c r="G241" s="4" t="s">
        <v>2325</v>
      </c>
      <c r="H241" s="4" t="s">
        <v>105</v>
      </c>
      <c r="I241" s="4" t="s">
        <v>450</v>
      </c>
      <c r="J241" s="4" t="s">
        <v>2326</v>
      </c>
      <c r="K241" s="4" t="s">
        <v>2327</v>
      </c>
      <c r="L241" s="4">
        <v>977485486</v>
      </c>
      <c r="M241" s="4" t="s">
        <v>2328</v>
      </c>
      <c r="N241" s="4"/>
      <c r="O241" s="4" t="s">
        <v>445</v>
      </c>
      <c r="P241" s="4"/>
      <c r="Q241" s="4"/>
      <c r="R241" s="4" t="s">
        <v>37</v>
      </c>
      <c r="S241" s="4" t="s">
        <v>2329</v>
      </c>
      <c r="T241" s="4"/>
      <c r="U241" s="4"/>
      <c r="V241" s="4"/>
      <c r="W241" s="4"/>
      <c r="X241" s="4" t="s">
        <v>2330</v>
      </c>
      <c r="Y241" s="4" t="s">
        <v>2331</v>
      </c>
      <c r="Z241" s="6" t="str">
        <f>HYPERLINK("https://jotformz.com/form.php?formID=61755175322657&amp;sid=342936700642990700&amp;mode=edit","Edit Submission")</f>
        <v>Edit Submission</v>
      </c>
    </row>
    <row r="242" spans="1:26" ht="14.25" customHeight="1" x14ac:dyDescent="0.25">
      <c r="A242" s="7">
        <v>42549.477812500001</v>
      </c>
      <c r="B242" s="4" t="s">
        <v>2332</v>
      </c>
      <c r="C242" s="4" t="s">
        <v>2333</v>
      </c>
      <c r="D242" s="5">
        <v>41520</v>
      </c>
      <c r="E242" s="4" t="s">
        <v>2334</v>
      </c>
      <c r="F242" s="4" t="s">
        <v>161</v>
      </c>
      <c r="G242" s="4"/>
      <c r="H242" s="4" t="s">
        <v>2335</v>
      </c>
      <c r="I242" s="4" t="s">
        <v>2336</v>
      </c>
      <c r="J242" s="4" t="s">
        <v>186</v>
      </c>
      <c r="K242" s="4" t="s">
        <v>2333</v>
      </c>
      <c r="L242" s="4">
        <v>965131783</v>
      </c>
      <c r="M242" s="4" t="s">
        <v>2337</v>
      </c>
      <c r="N242" s="4"/>
      <c r="O242" s="4" t="s">
        <v>97</v>
      </c>
      <c r="P242" s="4"/>
      <c r="Q242" s="4"/>
      <c r="R242" s="4" t="s">
        <v>37</v>
      </c>
      <c r="S242" s="4" t="s">
        <v>2338</v>
      </c>
      <c r="T242" s="4"/>
      <c r="U242" s="4"/>
      <c r="V242" s="4"/>
      <c r="W242" s="4"/>
      <c r="X242" s="4" t="s">
        <v>2339</v>
      </c>
      <c r="Y242" s="4" t="s">
        <v>2340</v>
      </c>
      <c r="Z242" s="6" t="str">
        <f>HYPERLINK("https://jotformz.com/form.php?formID=61755175322657&amp;sid=342936882921213062&amp;mode=edit","Edit Submission")</f>
        <v>Edit Submission</v>
      </c>
    </row>
    <row r="243" spans="1:26" ht="14.25" customHeight="1" x14ac:dyDescent="0.25">
      <c r="A243" s="7">
        <v>42549.478113425917</v>
      </c>
      <c r="B243" s="4" t="s">
        <v>1959</v>
      </c>
      <c r="C243" s="4" t="s">
        <v>2341</v>
      </c>
      <c r="D243" s="5">
        <v>41324</v>
      </c>
      <c r="E243" s="4" t="s">
        <v>2342</v>
      </c>
      <c r="F243" s="4" t="s">
        <v>29</v>
      </c>
      <c r="G243" s="4" t="s">
        <v>2343</v>
      </c>
      <c r="H243" s="4" t="s">
        <v>2344</v>
      </c>
      <c r="I243" s="4" t="s">
        <v>125</v>
      </c>
      <c r="J243" s="4" t="s">
        <v>2345</v>
      </c>
      <c r="K243" s="4" t="s">
        <v>2341</v>
      </c>
      <c r="L243" s="4">
        <v>222830659</v>
      </c>
      <c r="M243" s="4" t="s">
        <v>2346</v>
      </c>
      <c r="N243" s="4"/>
      <c r="O243" s="4" t="s">
        <v>355</v>
      </c>
      <c r="P243" s="4"/>
      <c r="Q243" s="4"/>
      <c r="R243" s="4" t="s">
        <v>37</v>
      </c>
      <c r="S243" s="4" t="s">
        <v>2347</v>
      </c>
      <c r="T243" s="4"/>
      <c r="U243" s="4"/>
      <c r="V243" s="4"/>
      <c r="W243" s="4"/>
      <c r="X243" s="4" t="s">
        <v>2348</v>
      </c>
      <c r="Y243" s="4" t="s">
        <v>2349</v>
      </c>
      <c r="Z243" s="6" t="str">
        <f>HYPERLINK("https://jotformz.com/form.php?formID=61755175322657&amp;sid=342936908175663932&amp;mode=edit","Edit Submission")</f>
        <v>Edit Submission</v>
      </c>
    </row>
    <row r="244" spans="1:26" ht="14.25" customHeight="1" x14ac:dyDescent="0.25">
      <c r="A244" s="7">
        <v>42549.481134259258</v>
      </c>
      <c r="B244" s="4" t="s">
        <v>2350</v>
      </c>
      <c r="C244" s="4" t="s">
        <v>1022</v>
      </c>
      <c r="D244" s="5">
        <v>41156</v>
      </c>
      <c r="E244" s="4" t="s">
        <v>2351</v>
      </c>
      <c r="F244" s="4" t="s">
        <v>29</v>
      </c>
      <c r="G244" s="4" t="s">
        <v>2352</v>
      </c>
      <c r="H244" s="4" t="s">
        <v>1309</v>
      </c>
      <c r="I244" s="4" t="s">
        <v>811</v>
      </c>
      <c r="J244" s="4" t="s">
        <v>2353</v>
      </c>
      <c r="K244" s="4" t="s">
        <v>1022</v>
      </c>
      <c r="L244" s="4">
        <v>973396849</v>
      </c>
      <c r="M244" s="4" t="s">
        <v>2354</v>
      </c>
      <c r="N244" s="4"/>
      <c r="O244" s="4" t="s">
        <v>2355</v>
      </c>
      <c r="P244" s="4"/>
      <c r="Q244" s="4"/>
      <c r="R244" s="4" t="s">
        <v>37</v>
      </c>
      <c r="S244" s="4" t="s">
        <v>2356</v>
      </c>
      <c r="T244" s="4"/>
      <c r="U244" s="4"/>
      <c r="V244" s="4"/>
      <c r="W244" s="4"/>
      <c r="X244" s="4" t="s">
        <v>2357</v>
      </c>
      <c r="Y244" s="4" t="s">
        <v>2358</v>
      </c>
      <c r="Z244" s="6" t="str">
        <f>HYPERLINK("https://jotformz.com/form.php?formID=61755175322657&amp;sid=342937170614329404&amp;mode=edit","Edit Submission")</f>
        <v>Edit Submission</v>
      </c>
    </row>
    <row r="245" spans="1:26" ht="14.25" customHeight="1" x14ac:dyDescent="0.25">
      <c r="A245" s="7">
        <v>42549.482430555552</v>
      </c>
      <c r="B245" s="4" t="s">
        <v>52</v>
      </c>
      <c r="C245" s="4" t="s">
        <v>364</v>
      </c>
      <c r="D245" s="5">
        <v>41117</v>
      </c>
      <c r="E245" s="4" t="s">
        <v>2359</v>
      </c>
      <c r="F245" s="4" t="s">
        <v>29</v>
      </c>
      <c r="G245" s="4" t="s">
        <v>2360</v>
      </c>
      <c r="H245" s="4" t="s">
        <v>2361</v>
      </c>
      <c r="I245" s="4" t="s">
        <v>2362</v>
      </c>
      <c r="J245" s="4" t="s">
        <v>867</v>
      </c>
      <c r="K245" s="4" t="s">
        <v>364</v>
      </c>
      <c r="L245" s="4">
        <v>229660734</v>
      </c>
      <c r="M245" s="4" t="s">
        <v>2363</v>
      </c>
      <c r="N245" s="4"/>
      <c r="O245" s="4" t="s">
        <v>36</v>
      </c>
      <c r="P245" s="4"/>
      <c r="Q245" s="4"/>
      <c r="R245" s="4" t="s">
        <v>37</v>
      </c>
      <c r="S245" s="4" t="s">
        <v>2364</v>
      </c>
      <c r="T245" s="4"/>
      <c r="U245" s="4"/>
      <c r="V245" s="4"/>
      <c r="W245" s="4"/>
      <c r="X245" s="4" t="s">
        <v>2365</v>
      </c>
      <c r="Y245" s="4" t="s">
        <v>2366</v>
      </c>
      <c r="Z245" s="6" t="str">
        <f>HYPERLINK("https://jotformz.com/form.php?formID=61755175322657&amp;sid=342937281065532027&amp;mode=edit","Edit Submission")</f>
        <v>Edit Submission</v>
      </c>
    </row>
    <row r="246" spans="1:26" ht="14.25" customHeight="1" x14ac:dyDescent="0.25">
      <c r="A246" s="7">
        <v>42549.483472222222</v>
      </c>
      <c r="B246" s="4" t="s">
        <v>1232</v>
      </c>
      <c r="C246" s="4" t="s">
        <v>1651</v>
      </c>
      <c r="D246" s="5">
        <v>41166</v>
      </c>
      <c r="E246" s="4" t="s">
        <v>2367</v>
      </c>
      <c r="F246" s="4" t="s">
        <v>29</v>
      </c>
      <c r="G246" s="4" t="s">
        <v>2117</v>
      </c>
      <c r="H246" s="4" t="s">
        <v>1654</v>
      </c>
      <c r="I246" s="4" t="s">
        <v>2118</v>
      </c>
      <c r="J246" s="4" t="s">
        <v>1656</v>
      </c>
      <c r="K246" s="4" t="s">
        <v>1657</v>
      </c>
      <c r="L246" s="4">
        <v>959343255</v>
      </c>
      <c r="M246" s="4" t="s">
        <v>1658</v>
      </c>
      <c r="N246" s="4"/>
      <c r="O246" s="4" t="s">
        <v>85</v>
      </c>
      <c r="P246" s="4"/>
      <c r="Q246" s="4"/>
      <c r="R246" s="4" t="s">
        <v>37</v>
      </c>
      <c r="S246" s="4" t="s">
        <v>1659</v>
      </c>
      <c r="T246" s="4"/>
      <c r="U246" s="4"/>
      <c r="V246" s="4"/>
      <c r="W246" s="4"/>
      <c r="X246" s="4" t="s">
        <v>2368</v>
      </c>
      <c r="Y246" s="4" t="s">
        <v>2369</v>
      </c>
      <c r="Z246" s="6" t="str">
        <f>HYPERLINK("https://jotformz.com/form.php?formID=61755175322657&amp;sid=342937372802982676&amp;mode=edit","Edit Submission")</f>
        <v>Edit Submission</v>
      </c>
    </row>
    <row r="247" spans="1:26" ht="14.25" customHeight="1" x14ac:dyDescent="0.25">
      <c r="A247" s="7">
        <v>42549.483703703707</v>
      </c>
      <c r="B247" s="4" t="s">
        <v>2370</v>
      </c>
      <c r="C247" s="4" t="s">
        <v>2371</v>
      </c>
      <c r="D247" s="5">
        <v>41114</v>
      </c>
      <c r="E247" s="4" t="s">
        <v>2372</v>
      </c>
      <c r="F247" s="4" t="s">
        <v>29</v>
      </c>
      <c r="G247" s="4" t="s">
        <v>2373</v>
      </c>
      <c r="H247" s="4" t="s">
        <v>2374</v>
      </c>
      <c r="I247" s="4" t="s">
        <v>2375</v>
      </c>
      <c r="J247" s="4" t="s">
        <v>107</v>
      </c>
      <c r="K247" s="4" t="s">
        <v>2376</v>
      </c>
      <c r="L247" s="4">
        <v>976545865</v>
      </c>
      <c r="M247" s="4" t="s">
        <v>2377</v>
      </c>
      <c r="N247" s="4"/>
      <c r="O247" s="4" t="s">
        <v>944</v>
      </c>
      <c r="P247" s="4"/>
      <c r="Q247" s="4"/>
      <c r="R247" s="4" t="s">
        <v>37</v>
      </c>
      <c r="S247" s="4" t="s">
        <v>2378</v>
      </c>
      <c r="T247" s="4"/>
      <c r="U247" s="4"/>
      <c r="V247" s="4"/>
      <c r="W247" s="4"/>
      <c r="X247" s="4" t="s">
        <v>2379</v>
      </c>
      <c r="Y247" s="4" t="s">
        <v>2380</v>
      </c>
      <c r="Z247" s="6" t="str">
        <f>HYPERLINK("https://jotformz.com/form.php?formID=61755175322657&amp;sid=342937392763418906&amp;mode=edit","Edit Submission")</f>
        <v>Edit Submission</v>
      </c>
    </row>
    <row r="248" spans="1:26" ht="14.25" customHeight="1" x14ac:dyDescent="0.25">
      <c r="A248" s="7">
        <v>42549.487615740742</v>
      </c>
      <c r="B248" s="4" t="s">
        <v>2381</v>
      </c>
      <c r="C248" s="4" t="s">
        <v>2382</v>
      </c>
      <c r="D248" s="5">
        <v>41042</v>
      </c>
      <c r="E248" s="4" t="s">
        <v>2383</v>
      </c>
      <c r="F248" s="4" t="s">
        <v>29</v>
      </c>
      <c r="G248" s="4" t="s">
        <v>2384</v>
      </c>
      <c r="H248" s="4" t="s">
        <v>2385</v>
      </c>
      <c r="I248" s="4" t="s">
        <v>2386</v>
      </c>
      <c r="J248" s="4" t="s">
        <v>388</v>
      </c>
      <c r="K248" s="4" t="s">
        <v>2387</v>
      </c>
      <c r="L248" s="4" t="s">
        <v>2388</v>
      </c>
      <c r="M248" s="4" t="s">
        <v>2389</v>
      </c>
      <c r="N248" s="4"/>
      <c r="O248" s="4" t="s">
        <v>36</v>
      </c>
      <c r="P248" s="4"/>
      <c r="Q248" s="4"/>
      <c r="R248" s="4" t="s">
        <v>37</v>
      </c>
      <c r="S248" s="4" t="s">
        <v>2390</v>
      </c>
      <c r="T248" s="4"/>
      <c r="U248" s="4"/>
      <c r="V248" s="4"/>
      <c r="W248" s="4"/>
      <c r="X248" s="4" t="s">
        <v>2391</v>
      </c>
      <c r="Y248" s="4" t="s">
        <v>2392</v>
      </c>
      <c r="Z248" s="6" t="str">
        <f>HYPERLINK("https://jotformz.com/form.php?formID=61755175322657&amp;sid=342937730318429533&amp;mode=edit","Edit Submission")</f>
        <v>Edit Submission</v>
      </c>
    </row>
    <row r="249" spans="1:26" ht="14.25" customHeight="1" x14ac:dyDescent="0.25">
      <c r="A249" s="7">
        <v>42549.488252314812</v>
      </c>
      <c r="B249" s="4" t="s">
        <v>2393</v>
      </c>
      <c r="C249" s="4" t="s">
        <v>2394</v>
      </c>
      <c r="D249" s="5">
        <v>39884</v>
      </c>
      <c r="E249" s="4" t="s">
        <v>2395</v>
      </c>
      <c r="F249" s="4" t="s">
        <v>161</v>
      </c>
      <c r="G249" s="4"/>
      <c r="H249" s="4" t="s">
        <v>960</v>
      </c>
      <c r="I249" s="4" t="s">
        <v>2396</v>
      </c>
      <c r="J249" s="4" t="s">
        <v>2397</v>
      </c>
      <c r="K249" s="4" t="s">
        <v>2398</v>
      </c>
      <c r="L249" s="4">
        <v>976918798</v>
      </c>
      <c r="M249" s="4" t="s">
        <v>2399</v>
      </c>
      <c r="N249" s="4"/>
      <c r="O249" s="4" t="s">
        <v>85</v>
      </c>
      <c r="P249" s="4"/>
      <c r="Q249" s="4"/>
      <c r="R249" s="4" t="s">
        <v>37</v>
      </c>
      <c r="S249" s="4" t="s">
        <v>2400</v>
      </c>
      <c r="T249" s="4"/>
      <c r="U249" s="4"/>
      <c r="V249" s="4"/>
      <c r="W249" s="4"/>
      <c r="X249" s="4" t="s">
        <v>2401</v>
      </c>
      <c r="Y249" s="4" t="s">
        <v>2402</v>
      </c>
      <c r="Z249" s="6" t="str">
        <f>HYPERLINK("https://jotformz.com/form.php?formID=61755175322657&amp;sid=342937784931636617&amp;mode=edit","Edit Submission")</f>
        <v>Edit Submission</v>
      </c>
    </row>
    <row r="250" spans="1:26" ht="14.25" customHeight="1" x14ac:dyDescent="0.25">
      <c r="A250" s="7">
        <v>42549.488564814812</v>
      </c>
      <c r="B250" s="4" t="s">
        <v>52</v>
      </c>
      <c r="C250" s="4" t="s">
        <v>2403</v>
      </c>
      <c r="D250" s="5">
        <v>41284</v>
      </c>
      <c r="E250" s="4" t="s">
        <v>2404</v>
      </c>
      <c r="F250" s="4" t="s">
        <v>29</v>
      </c>
      <c r="G250" s="4" t="s">
        <v>2405</v>
      </c>
      <c r="H250" s="4" t="s">
        <v>1581</v>
      </c>
      <c r="I250" s="4" t="s">
        <v>2406</v>
      </c>
      <c r="J250" s="4" t="s">
        <v>2407</v>
      </c>
      <c r="K250" s="4" t="s">
        <v>696</v>
      </c>
      <c r="L250" s="4">
        <v>999350777</v>
      </c>
      <c r="M250" s="4" t="s">
        <v>2408</v>
      </c>
      <c r="N250" s="4"/>
      <c r="O250" s="4" t="s">
        <v>36</v>
      </c>
      <c r="P250" s="4"/>
      <c r="Q250" s="4"/>
      <c r="R250" s="4" t="s">
        <v>37</v>
      </c>
      <c r="S250" s="4" t="s">
        <v>2409</v>
      </c>
      <c r="T250" s="4"/>
      <c r="U250" s="4"/>
      <c r="V250" s="4"/>
      <c r="W250" s="4"/>
      <c r="X250" s="4" t="s">
        <v>2410</v>
      </c>
      <c r="Y250" s="4" t="s">
        <v>2411</v>
      </c>
      <c r="Z250" s="6" t="str">
        <f>HYPERLINK("https://jotformz.com/form.php?formID=61755175322657&amp;sid=342937811721603466&amp;mode=edit","Edit Submission")</f>
        <v>Edit Submission</v>
      </c>
    </row>
    <row r="251" spans="1:26" ht="14.25" customHeight="1" x14ac:dyDescent="0.25">
      <c r="A251" s="7">
        <v>42549.490358796298</v>
      </c>
      <c r="B251" s="4" t="s">
        <v>1098</v>
      </c>
      <c r="C251" s="4" t="s">
        <v>2412</v>
      </c>
      <c r="D251" s="5">
        <v>41213</v>
      </c>
      <c r="E251" s="4" t="s">
        <v>2413</v>
      </c>
      <c r="F251" s="4" t="s">
        <v>161</v>
      </c>
      <c r="G251" s="4"/>
      <c r="H251" s="4" t="s">
        <v>2414</v>
      </c>
      <c r="I251" s="4" t="s">
        <v>2415</v>
      </c>
      <c r="J251" s="4" t="s">
        <v>2416</v>
      </c>
      <c r="K251" s="4" t="s">
        <v>2417</v>
      </c>
      <c r="L251" s="4" t="s">
        <v>2418</v>
      </c>
      <c r="M251" s="4" t="s">
        <v>2419</v>
      </c>
      <c r="N251" s="4"/>
      <c r="O251" s="4" t="s">
        <v>2420</v>
      </c>
      <c r="P251" s="4"/>
      <c r="Q251" s="4"/>
      <c r="R251" s="4" t="s">
        <v>37</v>
      </c>
      <c r="S251" s="4" t="s">
        <v>2421</v>
      </c>
      <c r="T251" s="4"/>
      <c r="U251" s="4"/>
      <c r="V251" s="4"/>
      <c r="W251" s="4"/>
      <c r="X251" s="4" t="s">
        <v>1685</v>
      </c>
      <c r="Y251" s="4" t="s">
        <v>2422</v>
      </c>
      <c r="Z251" s="6" t="str">
        <f>HYPERLINK("https://jotformz.com/form.php?formID=61755175322657&amp;sid=342937966611889819&amp;mode=edit","Edit Submission")</f>
        <v>Edit Submission</v>
      </c>
    </row>
    <row r="252" spans="1:26" ht="14.25" customHeight="1" x14ac:dyDescent="0.25">
      <c r="A252" s="7">
        <v>42549.492650462962</v>
      </c>
      <c r="B252" s="4" t="s">
        <v>2423</v>
      </c>
      <c r="C252" s="4" t="s">
        <v>2424</v>
      </c>
      <c r="D252" s="5">
        <v>41274</v>
      </c>
      <c r="E252" s="4" t="s">
        <v>2425</v>
      </c>
      <c r="F252" s="4" t="s">
        <v>29</v>
      </c>
      <c r="G252" s="4" t="s">
        <v>2426</v>
      </c>
      <c r="H252" s="4" t="s">
        <v>56</v>
      </c>
      <c r="I252" s="4" t="s">
        <v>2427</v>
      </c>
      <c r="J252" s="4" t="s">
        <v>2098</v>
      </c>
      <c r="K252" s="4" t="s">
        <v>2424</v>
      </c>
      <c r="L252" s="4">
        <v>997999754</v>
      </c>
      <c r="M252" s="4" t="s">
        <v>2428</v>
      </c>
      <c r="N252" s="4"/>
      <c r="O252" s="4" t="s">
        <v>36</v>
      </c>
      <c r="P252" s="4"/>
      <c r="Q252" s="4"/>
      <c r="R252" s="4" t="s">
        <v>37</v>
      </c>
      <c r="S252" s="4" t="s">
        <v>2429</v>
      </c>
      <c r="T252" s="4"/>
      <c r="U252" s="4"/>
      <c r="V252" s="4"/>
      <c r="W252" s="4"/>
      <c r="X252" s="4" t="s">
        <v>2430</v>
      </c>
      <c r="Y252" s="4" t="s">
        <v>2431</v>
      </c>
      <c r="Z252" s="6" t="str">
        <f>HYPERLINK("https://jotformz.com/form.php?formID=61755175322657&amp;sid=342938164471483297&amp;mode=edit","Edit Submission")</f>
        <v>Edit Submission</v>
      </c>
    </row>
    <row r="253" spans="1:26" ht="14.25" customHeight="1" x14ac:dyDescent="0.25">
      <c r="A253" s="7">
        <v>42549.501006944447</v>
      </c>
      <c r="B253" s="4" t="s">
        <v>2432</v>
      </c>
      <c r="C253" s="4" t="s">
        <v>2433</v>
      </c>
      <c r="D253" s="5">
        <v>42547</v>
      </c>
      <c r="E253" s="4" t="s">
        <v>2434</v>
      </c>
      <c r="F253" s="4" t="s">
        <v>29</v>
      </c>
      <c r="G253" s="4" t="s">
        <v>2435</v>
      </c>
      <c r="H253" s="4" t="s">
        <v>1568</v>
      </c>
      <c r="I253" s="4" t="s">
        <v>2436</v>
      </c>
      <c r="J253" s="4" t="s">
        <v>661</v>
      </c>
      <c r="K253" s="4" t="s">
        <v>2437</v>
      </c>
      <c r="L253" s="4">
        <v>988977815</v>
      </c>
      <c r="M253" s="4" t="s">
        <v>2438</v>
      </c>
      <c r="N253" s="4"/>
      <c r="O253" s="4" t="s">
        <v>257</v>
      </c>
      <c r="P253" s="4"/>
      <c r="Q253" s="4"/>
      <c r="R253" s="4" t="s">
        <v>37</v>
      </c>
      <c r="S253" s="4" t="s">
        <v>2439</v>
      </c>
      <c r="T253" s="4"/>
      <c r="U253" s="4"/>
      <c r="V253" s="4"/>
      <c r="W253" s="4"/>
      <c r="X253" s="4" t="s">
        <v>2440</v>
      </c>
      <c r="Y253" s="4" t="s">
        <v>2441</v>
      </c>
      <c r="Z253" s="6" t="str">
        <f>HYPERLINK("https://jotformz.com/form.php?formID=61755175322657&amp;sid=342938886741242043&amp;mode=edit","Edit Submission")</f>
        <v>Edit Submission</v>
      </c>
    </row>
    <row r="254" spans="1:26" ht="14.25" customHeight="1" x14ac:dyDescent="0.25">
      <c r="A254" s="7">
        <v>42549.501354166663</v>
      </c>
      <c r="B254" s="4" t="s">
        <v>2442</v>
      </c>
      <c r="C254" s="4" t="s">
        <v>2443</v>
      </c>
      <c r="D254" s="5">
        <v>41252</v>
      </c>
      <c r="E254" s="4" t="s">
        <v>2444</v>
      </c>
      <c r="F254" s="4" t="s">
        <v>29</v>
      </c>
      <c r="G254" s="4" t="s">
        <v>2445</v>
      </c>
      <c r="H254" s="4" t="s">
        <v>2446</v>
      </c>
      <c r="I254" s="4" t="s">
        <v>2447</v>
      </c>
      <c r="J254" s="4" t="s">
        <v>2448</v>
      </c>
      <c r="K254" s="4" t="s">
        <v>2449</v>
      </c>
      <c r="L254" s="4">
        <v>959855512</v>
      </c>
      <c r="M254" s="4" t="s">
        <v>2450</v>
      </c>
      <c r="N254" s="4"/>
      <c r="O254" s="4" t="s">
        <v>212</v>
      </c>
      <c r="P254" s="4"/>
      <c r="Q254" s="4"/>
      <c r="R254" s="4" t="s">
        <v>37</v>
      </c>
      <c r="S254" s="4" t="s">
        <v>2451</v>
      </c>
      <c r="T254" s="4"/>
      <c r="U254" s="4"/>
      <c r="V254" s="4"/>
      <c r="W254" s="4"/>
      <c r="X254" s="4" t="s">
        <v>2452</v>
      </c>
      <c r="Y254" s="4" t="s">
        <v>2453</v>
      </c>
      <c r="Z254" s="6" t="str">
        <f>HYPERLINK("https://jotformz.com/form.php?formID=61755175322657&amp;sid=342938916013537302&amp;mode=edit","Edit Submission")</f>
        <v>Edit Submission</v>
      </c>
    </row>
    <row r="255" spans="1:26" ht="14.25" customHeight="1" x14ac:dyDescent="0.25">
      <c r="A255" s="7">
        <v>42549.504201388889</v>
      </c>
      <c r="B255" s="4" t="s">
        <v>413</v>
      </c>
      <c r="C255" s="4" t="s">
        <v>2454</v>
      </c>
      <c r="D255" s="5">
        <v>41331</v>
      </c>
      <c r="E255" s="4" t="s">
        <v>2455</v>
      </c>
      <c r="F255" s="4" t="s">
        <v>29</v>
      </c>
      <c r="G255" s="4" t="s">
        <v>2456</v>
      </c>
      <c r="H255" s="4" t="s">
        <v>496</v>
      </c>
      <c r="I255" s="4" t="s">
        <v>2457</v>
      </c>
      <c r="J255" s="4" t="s">
        <v>342</v>
      </c>
      <c r="K255" s="4" t="s">
        <v>2458</v>
      </c>
      <c r="L255" s="4">
        <v>963430245</v>
      </c>
      <c r="M255" s="4" t="s">
        <v>2459</v>
      </c>
      <c r="N255" s="4"/>
      <c r="O255" s="4" t="s">
        <v>36</v>
      </c>
      <c r="P255" s="4"/>
      <c r="Q255" s="4"/>
      <c r="R255" s="4" t="s">
        <v>37</v>
      </c>
      <c r="S255" s="4" t="s">
        <v>2460</v>
      </c>
      <c r="T255" s="4"/>
      <c r="U255" s="4"/>
      <c r="V255" s="4"/>
      <c r="W255" s="4"/>
      <c r="X255" s="4" t="s">
        <v>2461</v>
      </c>
      <c r="Y255" s="4" t="s">
        <v>2462</v>
      </c>
      <c r="Z255" s="6" t="str">
        <f>HYPERLINK("https://jotformz.com/form.php?formID=61755175322657&amp;sid=342939163571895199&amp;mode=edit","Edit Submission")</f>
        <v>Edit Submission</v>
      </c>
    </row>
    <row r="256" spans="1:26" ht="14.25" customHeight="1" x14ac:dyDescent="0.25">
      <c r="A256" s="7">
        <v>42549.510046296287</v>
      </c>
      <c r="B256" s="4" t="s">
        <v>60</v>
      </c>
      <c r="C256" s="4" t="s">
        <v>307</v>
      </c>
      <c r="D256" s="5">
        <v>41085</v>
      </c>
      <c r="E256" s="4" t="s">
        <v>2463</v>
      </c>
      <c r="F256" s="4" t="s">
        <v>29</v>
      </c>
      <c r="G256" s="4" t="s">
        <v>2464</v>
      </c>
      <c r="H256" s="4" t="s">
        <v>731</v>
      </c>
      <c r="I256" s="4" t="s">
        <v>174</v>
      </c>
      <c r="J256" s="4" t="s">
        <v>1373</v>
      </c>
      <c r="K256" s="4" t="s">
        <v>307</v>
      </c>
      <c r="L256" s="4">
        <v>999783749</v>
      </c>
      <c r="M256" s="4" t="s">
        <v>2465</v>
      </c>
      <c r="N256" s="4"/>
      <c r="O256" s="4" t="s">
        <v>36</v>
      </c>
      <c r="P256" s="4"/>
      <c r="Q256" s="4"/>
      <c r="R256" s="4" t="s">
        <v>37</v>
      </c>
      <c r="S256" s="4" t="s">
        <v>2466</v>
      </c>
      <c r="T256" s="4"/>
      <c r="U256" s="4"/>
      <c r="V256" s="4"/>
      <c r="W256" s="4"/>
      <c r="X256" s="4" t="s">
        <v>2467</v>
      </c>
      <c r="Y256" s="4" t="s">
        <v>2468</v>
      </c>
      <c r="Z256" s="6" t="str">
        <f>HYPERLINK("https://jotformz.com/form.php?formID=61755175322657&amp;sid=342939668941608365&amp;mode=edit","Edit Submission")</f>
        <v>Edit Submission</v>
      </c>
    </row>
    <row r="257" spans="1:26" ht="14.25" customHeight="1" x14ac:dyDescent="0.25">
      <c r="A257" s="7">
        <v>42549.514837962961</v>
      </c>
      <c r="B257" s="4" t="s">
        <v>2469</v>
      </c>
      <c r="C257" s="4" t="s">
        <v>613</v>
      </c>
      <c r="D257" s="5">
        <v>40987</v>
      </c>
      <c r="E257" s="4" t="s">
        <v>2470</v>
      </c>
      <c r="F257" s="4" t="s">
        <v>29</v>
      </c>
      <c r="G257" s="4" t="s">
        <v>2471</v>
      </c>
      <c r="H257" s="4" t="s">
        <v>1440</v>
      </c>
      <c r="I257" s="4" t="s">
        <v>2472</v>
      </c>
      <c r="J257" s="4" t="s">
        <v>2473</v>
      </c>
      <c r="K257" s="4" t="s">
        <v>613</v>
      </c>
      <c r="L257" s="4">
        <v>959002848</v>
      </c>
      <c r="M257" s="4" t="s">
        <v>2474</v>
      </c>
      <c r="N257" s="4"/>
      <c r="O257" s="4" t="s">
        <v>2475</v>
      </c>
      <c r="P257" s="4"/>
      <c r="Q257" s="4"/>
      <c r="R257" s="4" t="s">
        <v>37</v>
      </c>
      <c r="S257" s="4" t="s">
        <v>2476</v>
      </c>
      <c r="T257" s="4"/>
      <c r="U257" s="4"/>
      <c r="V257" s="4"/>
      <c r="W257" s="4"/>
      <c r="X257" s="4" t="s">
        <v>2477</v>
      </c>
      <c r="Y257" s="4" t="s">
        <v>2478</v>
      </c>
      <c r="Z257" s="6" t="str">
        <f>HYPERLINK("https://jotformz.com/form.php?formID=61755175322657&amp;sid=342940082932488391&amp;mode=edit","Edit Submission")</f>
        <v>Edit Submission</v>
      </c>
    </row>
    <row r="258" spans="1:26" ht="14.25" customHeight="1" x14ac:dyDescent="0.25">
      <c r="A258" s="7">
        <v>42549.519259259258</v>
      </c>
      <c r="B258" s="4" t="s">
        <v>2479</v>
      </c>
      <c r="C258" s="4" t="s">
        <v>2480</v>
      </c>
      <c r="D258" s="5">
        <v>41250</v>
      </c>
      <c r="E258" s="4" t="s">
        <v>2481</v>
      </c>
      <c r="F258" s="4" t="s">
        <v>29</v>
      </c>
      <c r="G258" s="4" t="s">
        <v>1412</v>
      </c>
      <c r="H258" s="4" t="s">
        <v>2482</v>
      </c>
      <c r="I258" s="4" t="s">
        <v>2483</v>
      </c>
      <c r="J258" s="4" t="s">
        <v>2484</v>
      </c>
      <c r="K258" s="4" t="s">
        <v>2485</v>
      </c>
      <c r="L258" s="4">
        <v>975592650</v>
      </c>
      <c r="M258" s="4" t="s">
        <v>2486</v>
      </c>
      <c r="N258" s="4"/>
      <c r="O258" s="4" t="s">
        <v>355</v>
      </c>
      <c r="P258" s="4"/>
      <c r="Q258" s="4"/>
      <c r="R258" s="4" t="s">
        <v>37</v>
      </c>
      <c r="S258" s="4" t="s">
        <v>2487</v>
      </c>
      <c r="T258" s="4"/>
      <c r="U258" s="4"/>
      <c r="V258" s="4"/>
      <c r="W258" s="4"/>
      <c r="X258" s="4" t="s">
        <v>2488</v>
      </c>
      <c r="Y258" s="4" t="s">
        <v>2489</v>
      </c>
      <c r="Z258" s="6" t="str">
        <f>HYPERLINK("https://jotformz.com/form.php?formID=61755175322657&amp;sid=342940463122148351&amp;mode=edit","Edit Submission")</f>
        <v>Edit Submission</v>
      </c>
    </row>
    <row r="259" spans="1:26" ht="14.25" customHeight="1" x14ac:dyDescent="0.25">
      <c r="A259" s="7">
        <v>42549.522986111107</v>
      </c>
      <c r="B259" s="4" t="s">
        <v>2381</v>
      </c>
      <c r="C259" s="4" t="s">
        <v>2490</v>
      </c>
      <c r="D259" s="5">
        <v>41042</v>
      </c>
      <c r="E259" s="4" t="s">
        <v>2491</v>
      </c>
      <c r="F259" s="4" t="s">
        <v>29</v>
      </c>
      <c r="G259" s="4" t="s">
        <v>2492</v>
      </c>
      <c r="H259" s="4" t="s">
        <v>2385</v>
      </c>
      <c r="I259" s="4" t="s">
        <v>2493</v>
      </c>
      <c r="J259" s="4" t="s">
        <v>388</v>
      </c>
      <c r="K259" s="4" t="s">
        <v>2490</v>
      </c>
      <c r="L259" s="4">
        <v>999384430</v>
      </c>
      <c r="M259" s="4" t="s">
        <v>2494</v>
      </c>
      <c r="N259" s="4"/>
      <c r="O259" s="4" t="s">
        <v>36</v>
      </c>
      <c r="P259" s="4"/>
      <c r="Q259" s="4"/>
      <c r="R259" s="4" t="s">
        <v>37</v>
      </c>
      <c r="S259" s="4" t="s">
        <v>2495</v>
      </c>
      <c r="T259" s="4"/>
      <c r="U259" s="4"/>
      <c r="V259" s="4"/>
      <c r="W259" s="4"/>
      <c r="X259" s="4" t="s">
        <v>2496</v>
      </c>
      <c r="Y259" s="4" t="s">
        <v>2497</v>
      </c>
      <c r="Z259" s="6" t="str">
        <f>HYPERLINK("https://jotformz.com/form.php?formID=61755175322657&amp;sid=342940786101448171&amp;mode=edit","Edit Submission")</f>
        <v>Edit Submission</v>
      </c>
    </row>
    <row r="260" spans="1:26" ht="14.25" customHeight="1" x14ac:dyDescent="0.25">
      <c r="A260" s="7">
        <v>42549.52679398148</v>
      </c>
      <c r="B260" s="4" t="s">
        <v>2498</v>
      </c>
      <c r="C260" s="4" t="s">
        <v>2499</v>
      </c>
      <c r="D260" s="5">
        <v>40792</v>
      </c>
      <c r="E260" s="4" t="s">
        <v>2500</v>
      </c>
      <c r="F260" s="4" t="s">
        <v>29</v>
      </c>
      <c r="G260" s="4" t="s">
        <v>2501</v>
      </c>
      <c r="H260" s="4" t="s">
        <v>363</v>
      </c>
      <c r="I260" s="4" t="s">
        <v>2073</v>
      </c>
      <c r="J260" s="4" t="s">
        <v>867</v>
      </c>
      <c r="K260" s="4" t="s">
        <v>2499</v>
      </c>
      <c r="L260" s="4" t="s">
        <v>2502</v>
      </c>
      <c r="M260" s="4" t="s">
        <v>2503</v>
      </c>
      <c r="N260" s="4"/>
      <c r="O260" s="4" t="s">
        <v>36</v>
      </c>
      <c r="P260" s="4"/>
      <c r="Q260" s="4"/>
      <c r="R260" s="4" t="s">
        <v>37</v>
      </c>
      <c r="S260" s="4" t="s">
        <v>2504</v>
      </c>
      <c r="T260" s="4"/>
      <c r="U260" s="4"/>
      <c r="V260" s="4"/>
      <c r="W260" s="4"/>
      <c r="X260" s="4" t="s">
        <v>1672</v>
      </c>
      <c r="Y260" s="4" t="s">
        <v>2505</v>
      </c>
      <c r="Z260" s="6" t="str">
        <f>HYPERLINK("https://jotformz.com/form.php?formID=61755175322657&amp;sid=342941114001945842&amp;mode=edit","Edit Submission")</f>
        <v>Edit Submission</v>
      </c>
    </row>
    <row r="261" spans="1:26" ht="14.25" customHeight="1" x14ac:dyDescent="0.25">
      <c r="A261" s="7">
        <v>42549.527013888888</v>
      </c>
      <c r="B261" s="4" t="s">
        <v>2506</v>
      </c>
      <c r="C261" s="4" t="s">
        <v>2507</v>
      </c>
      <c r="D261" s="5">
        <v>40924</v>
      </c>
      <c r="E261" s="4" t="s">
        <v>2508</v>
      </c>
      <c r="F261" s="4" t="s">
        <v>29</v>
      </c>
      <c r="G261" s="4" t="s">
        <v>2509</v>
      </c>
      <c r="H261" s="4" t="s">
        <v>2510</v>
      </c>
      <c r="I261" s="4" t="s">
        <v>2511</v>
      </c>
      <c r="J261" s="4" t="s">
        <v>1238</v>
      </c>
      <c r="K261" s="4" t="s">
        <v>2507</v>
      </c>
      <c r="L261" s="4">
        <v>661562487</v>
      </c>
      <c r="M261" s="4" t="s">
        <v>2512</v>
      </c>
      <c r="N261" s="4"/>
      <c r="O261" s="4" t="s">
        <v>2513</v>
      </c>
      <c r="P261" s="4"/>
      <c r="Q261" s="4"/>
      <c r="R261" s="4" t="s">
        <v>37</v>
      </c>
      <c r="S261" s="4" t="s">
        <v>2514</v>
      </c>
      <c r="T261" s="4"/>
      <c r="U261" s="4"/>
      <c r="V261" s="4"/>
      <c r="W261" s="4"/>
      <c r="X261" s="4" t="s">
        <v>2515</v>
      </c>
      <c r="Y261" s="4" t="s">
        <v>2516</v>
      </c>
      <c r="Z261" s="6" t="str">
        <f>HYPERLINK("https://jotformz.com/form.php?formID=61755175322657&amp;sid=342941134012877867&amp;mode=edit","Edit Submission")</f>
        <v>Edit Submission</v>
      </c>
    </row>
    <row r="262" spans="1:26" ht="14.25" customHeight="1" x14ac:dyDescent="0.25">
      <c r="A262" s="7">
        <v>42549.530173611107</v>
      </c>
      <c r="B262" s="4" t="s">
        <v>2517</v>
      </c>
      <c r="C262" s="4" t="s">
        <v>399</v>
      </c>
      <c r="D262" s="5">
        <v>41067</v>
      </c>
      <c r="E262" s="4" t="s">
        <v>2518</v>
      </c>
      <c r="F262" s="4" t="s">
        <v>29</v>
      </c>
      <c r="G262" s="4" t="s">
        <v>2519</v>
      </c>
      <c r="H262" s="4" t="s">
        <v>397</v>
      </c>
      <c r="I262" s="4" t="s">
        <v>398</v>
      </c>
      <c r="J262" s="4" t="s">
        <v>388</v>
      </c>
      <c r="K262" s="4" t="s">
        <v>399</v>
      </c>
      <c r="L262" s="4">
        <v>956383420</v>
      </c>
      <c r="M262" s="4" t="s">
        <v>2520</v>
      </c>
      <c r="N262" s="4"/>
      <c r="O262" s="4" t="s">
        <v>36</v>
      </c>
      <c r="P262" s="4"/>
      <c r="Q262" s="4"/>
      <c r="R262" s="4" t="s">
        <v>37</v>
      </c>
      <c r="S262" s="4" t="s">
        <v>2521</v>
      </c>
      <c r="T262" s="4"/>
      <c r="U262" s="4"/>
      <c r="V262" s="4"/>
      <c r="W262" s="4"/>
      <c r="X262" s="4" t="s">
        <v>2522</v>
      </c>
      <c r="Y262" s="4" t="s">
        <v>2523</v>
      </c>
      <c r="Z262" s="6" t="str">
        <f>HYPERLINK("https://jotformz.com/form.php?formID=61755175322657&amp;sid=342941407421953987&amp;mode=edit","Edit Submission")</f>
        <v>Edit Submission</v>
      </c>
    </row>
    <row r="263" spans="1:26" ht="14.25" customHeight="1" x14ac:dyDescent="0.25">
      <c r="A263" s="7">
        <v>42549.530925925923</v>
      </c>
      <c r="B263" s="4" t="s">
        <v>64</v>
      </c>
      <c r="C263" s="4" t="s">
        <v>2073</v>
      </c>
      <c r="D263" s="5">
        <v>41059</v>
      </c>
      <c r="E263" s="4" t="s">
        <v>2524</v>
      </c>
      <c r="F263" s="4" t="s">
        <v>29</v>
      </c>
      <c r="G263" s="4" t="s">
        <v>2525</v>
      </c>
      <c r="H263" s="4" t="s">
        <v>854</v>
      </c>
      <c r="I263" s="4" t="s">
        <v>2526</v>
      </c>
      <c r="J263" s="4" t="s">
        <v>2527</v>
      </c>
      <c r="K263" s="4" t="s">
        <v>1279</v>
      </c>
      <c r="L263" s="4">
        <v>999422852</v>
      </c>
      <c r="M263" s="4" t="s">
        <v>2528</v>
      </c>
      <c r="N263" s="4"/>
      <c r="O263" s="4" t="s">
        <v>97</v>
      </c>
      <c r="P263" s="4"/>
      <c r="Q263" s="4"/>
      <c r="R263" s="4" t="s">
        <v>37</v>
      </c>
      <c r="S263" s="4" t="s">
        <v>2529</v>
      </c>
      <c r="T263" s="4"/>
      <c r="U263" s="4"/>
      <c r="V263" s="4"/>
      <c r="W263" s="4"/>
      <c r="X263" s="4" t="s">
        <v>2530</v>
      </c>
      <c r="Y263" s="4" t="s">
        <v>2531</v>
      </c>
      <c r="Z263" s="6" t="str">
        <f>HYPERLINK("https://jotformz.com/form.php?formID=61755175322657&amp;sid=342941472011572742&amp;mode=edit","Edit Submission")</f>
        <v>Edit Submission</v>
      </c>
    </row>
    <row r="264" spans="1:26" ht="14.25" customHeight="1" x14ac:dyDescent="0.25">
      <c r="A264" s="7">
        <v>42549.532592592594</v>
      </c>
      <c r="B264" s="4" t="s">
        <v>1225</v>
      </c>
      <c r="C264" s="4" t="s">
        <v>2532</v>
      </c>
      <c r="D264" s="5">
        <v>41103</v>
      </c>
      <c r="E264" s="4" t="s">
        <v>2533</v>
      </c>
      <c r="F264" s="4" t="s">
        <v>29</v>
      </c>
      <c r="G264" s="4" t="s">
        <v>595</v>
      </c>
      <c r="H264" s="4" t="s">
        <v>2534</v>
      </c>
      <c r="I264" s="4" t="s">
        <v>418</v>
      </c>
      <c r="J264" s="4" t="s">
        <v>319</v>
      </c>
      <c r="K264" s="4" t="s">
        <v>2532</v>
      </c>
      <c r="L264" s="4">
        <v>982384929</v>
      </c>
      <c r="M264" s="4" t="s">
        <v>2535</v>
      </c>
      <c r="N264" s="4"/>
      <c r="O264" s="4" t="s">
        <v>36</v>
      </c>
      <c r="P264" s="4"/>
      <c r="Q264" s="4"/>
      <c r="R264" s="4" t="s">
        <v>37</v>
      </c>
      <c r="S264" s="4" t="s">
        <v>2536</v>
      </c>
      <c r="T264" s="4"/>
      <c r="U264" s="4"/>
      <c r="V264" s="4"/>
      <c r="W264" s="4"/>
      <c r="X264" s="4" t="s">
        <v>2537</v>
      </c>
      <c r="Y264" s="4" t="s">
        <v>2538</v>
      </c>
      <c r="Z264" s="6" t="str">
        <f>HYPERLINK("https://jotformz.com/form.php?formID=61755175322657&amp;sid=342941615541317671&amp;mode=edit","Edit Submission")</f>
        <v>Edit Submission</v>
      </c>
    </row>
    <row r="265" spans="1:26" ht="14.25" customHeight="1" x14ac:dyDescent="0.25">
      <c r="A265" s="7">
        <v>42549.537719907406</v>
      </c>
      <c r="B265" s="4" t="s">
        <v>2332</v>
      </c>
      <c r="C265" s="4" t="s">
        <v>2539</v>
      </c>
      <c r="D265" s="5">
        <v>41057</v>
      </c>
      <c r="E265" s="4" t="s">
        <v>2540</v>
      </c>
      <c r="F265" s="4" t="s">
        <v>29</v>
      </c>
      <c r="G265" s="4" t="s">
        <v>2541</v>
      </c>
      <c r="H265" s="4" t="s">
        <v>855</v>
      </c>
      <c r="I265" s="4" t="s">
        <v>2542</v>
      </c>
      <c r="J265" s="4" t="s">
        <v>425</v>
      </c>
      <c r="K265" s="4" t="s">
        <v>2539</v>
      </c>
      <c r="L265" s="4">
        <v>993972715</v>
      </c>
      <c r="M265" s="4" t="s">
        <v>2543</v>
      </c>
      <c r="N265" s="4"/>
      <c r="O265" s="4" t="s">
        <v>97</v>
      </c>
      <c r="P265" s="4"/>
      <c r="Q265" s="4"/>
      <c r="R265" s="4" t="s">
        <v>37</v>
      </c>
      <c r="S265" s="4" t="s">
        <v>2544</v>
      </c>
      <c r="T265" s="4"/>
      <c r="U265" s="4"/>
      <c r="V265" s="4"/>
      <c r="W265" s="4"/>
      <c r="X265" s="4" t="s">
        <v>2545</v>
      </c>
      <c r="Y265" s="4" t="s">
        <v>2546</v>
      </c>
      <c r="Z265" s="6" t="str">
        <f>HYPERLINK("https://jotformz.com/form.php?formID=61755175322657&amp;sid=342942058921979004&amp;mode=edit","Edit Submission")</f>
        <v>Edit Submission</v>
      </c>
    </row>
    <row r="266" spans="1:26" ht="14.25" customHeight="1" x14ac:dyDescent="0.25">
      <c r="A266" s="7">
        <v>42549.539861111109</v>
      </c>
      <c r="B266" s="4" t="s">
        <v>677</v>
      </c>
      <c r="C266" s="4" t="s">
        <v>2547</v>
      </c>
      <c r="D266" s="5">
        <v>41132</v>
      </c>
      <c r="E266" s="4" t="s">
        <v>2548</v>
      </c>
      <c r="F266" s="4" t="s">
        <v>29</v>
      </c>
      <c r="G266" s="4" t="s">
        <v>2549</v>
      </c>
      <c r="H266" s="4" t="s">
        <v>751</v>
      </c>
      <c r="I266" s="4" t="s">
        <v>2550</v>
      </c>
      <c r="J266" s="4" t="s">
        <v>697</v>
      </c>
      <c r="K266" s="4" t="s">
        <v>2551</v>
      </c>
      <c r="L266" s="4">
        <v>953718480</v>
      </c>
      <c r="M266" s="4" t="s">
        <v>2552</v>
      </c>
      <c r="N266" s="4"/>
      <c r="O266" s="4" t="s">
        <v>212</v>
      </c>
      <c r="P266" s="4"/>
      <c r="Q266" s="4"/>
      <c r="R266" s="4" t="s">
        <v>37</v>
      </c>
      <c r="S266" s="4" t="s">
        <v>2553</v>
      </c>
      <c r="T266" s="4"/>
      <c r="U266" s="4"/>
      <c r="V266" s="4"/>
      <c r="W266" s="4"/>
      <c r="X266" s="4" t="s">
        <v>2554</v>
      </c>
      <c r="Y266" s="4" t="s">
        <v>2555</v>
      </c>
      <c r="Z266" s="6" t="str">
        <f>HYPERLINK("https://jotformz.com/form.php?formID=61755175322657&amp;sid=342942244735162225&amp;mode=edit","Edit Submission")</f>
        <v>Edit Submission</v>
      </c>
    </row>
    <row r="267" spans="1:26" ht="14.25" customHeight="1" x14ac:dyDescent="0.25">
      <c r="A267" s="7">
        <v>42549.541643518518</v>
      </c>
      <c r="B267" s="4" t="s">
        <v>56</v>
      </c>
      <c r="C267" s="4" t="s">
        <v>2556</v>
      </c>
      <c r="D267" s="5">
        <v>41187</v>
      </c>
      <c r="E267" s="4" t="s">
        <v>2557</v>
      </c>
      <c r="F267" s="4" t="s">
        <v>29</v>
      </c>
      <c r="G267" s="4" t="s">
        <v>2558</v>
      </c>
      <c r="H267" s="4" t="s">
        <v>1100</v>
      </c>
      <c r="I267" s="4" t="s">
        <v>2559</v>
      </c>
      <c r="J267" s="4" t="s">
        <v>1747</v>
      </c>
      <c r="K267" s="4" t="s">
        <v>2556</v>
      </c>
      <c r="L267" s="4">
        <v>967190085</v>
      </c>
      <c r="M267" s="4" t="s">
        <v>2560</v>
      </c>
      <c r="N267" s="4"/>
      <c r="O267" s="4" t="s">
        <v>2475</v>
      </c>
      <c r="P267" s="4"/>
      <c r="Q267" s="4"/>
      <c r="R267" s="4" t="s">
        <v>37</v>
      </c>
      <c r="S267" s="4" t="s">
        <v>2561</v>
      </c>
      <c r="T267" s="4"/>
      <c r="U267" s="4"/>
      <c r="V267" s="4"/>
      <c r="W267" s="4"/>
      <c r="X267" s="4" t="s">
        <v>2562</v>
      </c>
      <c r="Y267" s="4" t="s">
        <v>2563</v>
      </c>
      <c r="Z267" s="6" t="str">
        <f>HYPERLINK("https://jotformz.com/form.php?formID=61755175322657&amp;sid=342942398021562128&amp;mode=edit","Edit Submission")</f>
        <v>Edit Submission</v>
      </c>
    </row>
    <row r="268" spans="1:26" ht="14.25" customHeight="1" x14ac:dyDescent="0.25">
      <c r="A268" s="7">
        <v>42549.54378472222</v>
      </c>
      <c r="B268" s="4" t="s">
        <v>2564</v>
      </c>
      <c r="C268" s="4" t="s">
        <v>2565</v>
      </c>
      <c r="D268" s="5">
        <v>41193</v>
      </c>
      <c r="E268" s="4" t="s">
        <v>2566</v>
      </c>
      <c r="F268" s="4" t="s">
        <v>29</v>
      </c>
      <c r="G268" s="4" t="s">
        <v>2567</v>
      </c>
      <c r="H268" s="4" t="s">
        <v>810</v>
      </c>
      <c r="I268" s="4" t="s">
        <v>2568</v>
      </c>
      <c r="J268" s="4" t="s">
        <v>2569</v>
      </c>
      <c r="K268" s="4" t="s">
        <v>2570</v>
      </c>
      <c r="L268" s="4">
        <v>979256239</v>
      </c>
      <c r="M268" s="4" t="s">
        <v>2571</v>
      </c>
      <c r="N268" s="4"/>
      <c r="O268" s="4" t="s">
        <v>97</v>
      </c>
      <c r="P268" s="4"/>
      <c r="Q268" s="4"/>
      <c r="R268" s="4" t="s">
        <v>37</v>
      </c>
      <c r="S268" s="4" t="s">
        <v>2572</v>
      </c>
      <c r="T268" s="4"/>
      <c r="U268" s="4"/>
      <c r="V268" s="4"/>
      <c r="W268" s="4"/>
      <c r="X268" s="4" t="s">
        <v>2573</v>
      </c>
      <c r="Y268" s="4" t="s">
        <v>2574</v>
      </c>
      <c r="Z268" s="6" t="str">
        <f>HYPERLINK("https://jotformz.com/form.php?formID=61755175322657&amp;sid=342942582631635737&amp;mode=edit","Edit Submission")</f>
        <v>Edit Submission</v>
      </c>
    </row>
    <row r="269" spans="1:26" ht="14.25" customHeight="1" x14ac:dyDescent="0.25">
      <c r="A269" s="7">
        <v>42549.557349537034</v>
      </c>
      <c r="B269" s="4" t="s">
        <v>2575</v>
      </c>
      <c r="C269" s="4" t="s">
        <v>2576</v>
      </c>
      <c r="D269" s="5">
        <v>41226</v>
      </c>
      <c r="E269" s="4" t="s">
        <v>2577</v>
      </c>
      <c r="F269" s="4" t="s">
        <v>29</v>
      </c>
      <c r="G269" s="4" t="s">
        <v>2578</v>
      </c>
      <c r="H269" s="4" t="s">
        <v>714</v>
      </c>
      <c r="I269" s="4" t="s">
        <v>593</v>
      </c>
      <c r="J269" s="4" t="s">
        <v>518</v>
      </c>
      <c r="K269" s="4" t="s">
        <v>2576</v>
      </c>
      <c r="L269" s="4">
        <v>994449090</v>
      </c>
      <c r="M269" s="4" t="s">
        <v>2579</v>
      </c>
      <c r="N269" s="4"/>
      <c r="O269" s="4" t="s">
        <v>36</v>
      </c>
      <c r="P269" s="4"/>
      <c r="Q269" s="4"/>
      <c r="R269" s="4" t="s">
        <v>37</v>
      </c>
      <c r="S269" s="4" t="s">
        <v>2580</v>
      </c>
      <c r="T269" s="4"/>
      <c r="U269" s="4"/>
      <c r="V269" s="4"/>
      <c r="W269" s="4"/>
      <c r="X269" s="4" t="s">
        <v>2581</v>
      </c>
      <c r="Y269" s="4" t="s">
        <v>2582</v>
      </c>
      <c r="Z269" s="6" t="str">
        <f>HYPERLINK("https://jotformz.com/form.php?formID=61755175322657&amp;sid=342943755211297336&amp;mode=edit","Edit Submission")</f>
        <v>Edit Submission</v>
      </c>
    </row>
    <row r="270" spans="1:26" ht="14.25" customHeight="1" x14ac:dyDescent="0.25">
      <c r="A270" s="7">
        <v>42549.559062499997</v>
      </c>
      <c r="B270" s="4" t="s">
        <v>861</v>
      </c>
      <c r="C270" s="4" t="s">
        <v>1494</v>
      </c>
      <c r="D270" s="5">
        <v>41102</v>
      </c>
      <c r="E270" s="4" t="s">
        <v>2583</v>
      </c>
      <c r="F270" s="4" t="s">
        <v>29</v>
      </c>
      <c r="G270" s="4" t="s">
        <v>2584</v>
      </c>
      <c r="H270" s="4" t="s">
        <v>1135</v>
      </c>
      <c r="I270" s="4" t="s">
        <v>2585</v>
      </c>
      <c r="J270" s="4" t="s">
        <v>815</v>
      </c>
      <c r="K270" s="4" t="s">
        <v>1494</v>
      </c>
      <c r="L270" s="4" t="s">
        <v>2586</v>
      </c>
      <c r="M270" s="4" t="s">
        <v>2587</v>
      </c>
      <c r="N270" s="4"/>
      <c r="O270" s="4">
        <v>8109</v>
      </c>
      <c r="P270" s="4"/>
      <c r="Q270" s="4"/>
      <c r="R270" s="4" t="s">
        <v>37</v>
      </c>
      <c r="S270" s="4" t="s">
        <v>2588</v>
      </c>
      <c r="T270" s="4"/>
      <c r="U270" s="4"/>
      <c r="V270" s="4"/>
      <c r="W270" s="4"/>
      <c r="X270" s="4" t="s">
        <v>2589</v>
      </c>
      <c r="Y270" s="4" t="s">
        <v>2590</v>
      </c>
      <c r="Z270" s="6" t="str">
        <f>HYPERLINK("https://jotformz.com/form.php?formID=61755175322657&amp;sid=342943903388798566&amp;mode=edit","Edit Submission")</f>
        <v>Edit Submission</v>
      </c>
    </row>
    <row r="271" spans="1:26" ht="14.25" customHeight="1" x14ac:dyDescent="0.25">
      <c r="A271" s="7">
        <v>42549.571134259262</v>
      </c>
      <c r="B271" s="4" t="s">
        <v>683</v>
      </c>
      <c r="C271" s="4" t="s">
        <v>684</v>
      </c>
      <c r="D271" s="5">
        <v>41229</v>
      </c>
      <c r="E271" s="4" t="s">
        <v>2591</v>
      </c>
      <c r="F271" s="4" t="s">
        <v>29</v>
      </c>
      <c r="G271" s="4" t="s">
        <v>686</v>
      </c>
      <c r="H271" s="4" t="s">
        <v>687</v>
      </c>
      <c r="I271" s="4" t="s">
        <v>654</v>
      </c>
      <c r="J271" s="4" t="s">
        <v>135</v>
      </c>
      <c r="K271" s="4" t="s">
        <v>684</v>
      </c>
      <c r="L271" s="4">
        <v>979810830</v>
      </c>
      <c r="M271" s="4" t="s">
        <v>688</v>
      </c>
      <c r="N271" s="4"/>
      <c r="O271" s="4" t="s">
        <v>212</v>
      </c>
      <c r="P271" s="4"/>
      <c r="Q271" s="4"/>
      <c r="R271" s="4" t="s">
        <v>37</v>
      </c>
      <c r="S271" s="4" t="s">
        <v>689</v>
      </c>
      <c r="T271" s="4"/>
      <c r="U271" s="4"/>
      <c r="V271" s="4"/>
      <c r="W271" s="4"/>
      <c r="X271" s="4" t="s">
        <v>2592</v>
      </c>
      <c r="Y271" s="4" t="s">
        <v>2593</v>
      </c>
      <c r="Z271" s="6" t="str">
        <f>HYPERLINK("https://jotformz.com/form.php?formID=61755175322657&amp;sid=342944946531429913&amp;mode=edit","Edit Submission")</f>
        <v>Edit Submission</v>
      </c>
    </row>
    <row r="272" spans="1:26" ht="14.25" customHeight="1" x14ac:dyDescent="0.25">
      <c r="A272" s="7">
        <v>42549.575092592589</v>
      </c>
      <c r="B272" s="4" t="s">
        <v>2594</v>
      </c>
      <c r="C272" s="4" t="s">
        <v>2595</v>
      </c>
      <c r="D272" s="5">
        <v>41018</v>
      </c>
      <c r="E272" s="4" t="s">
        <v>2596</v>
      </c>
      <c r="F272" s="4" t="s">
        <v>29</v>
      </c>
      <c r="G272" s="4" t="s">
        <v>2597</v>
      </c>
      <c r="H272" s="4" t="s">
        <v>2598</v>
      </c>
      <c r="I272" s="4" t="s">
        <v>2599</v>
      </c>
      <c r="J272" s="4" t="s">
        <v>2600</v>
      </c>
      <c r="K272" s="4" t="s">
        <v>2595</v>
      </c>
      <c r="L272" s="4">
        <v>984825213</v>
      </c>
      <c r="M272" s="4" t="s">
        <v>2601</v>
      </c>
      <c r="N272" s="4"/>
      <c r="O272" s="4" t="s">
        <v>97</v>
      </c>
      <c r="P272" s="4"/>
      <c r="Q272" s="4"/>
      <c r="R272" s="4" t="s">
        <v>37</v>
      </c>
      <c r="S272" s="4" t="s">
        <v>2602</v>
      </c>
      <c r="T272" s="4"/>
      <c r="U272" s="4"/>
      <c r="V272" s="4"/>
      <c r="W272" s="4"/>
      <c r="X272" s="4" t="s">
        <v>2603</v>
      </c>
      <c r="Y272" s="4" t="s">
        <v>2604</v>
      </c>
      <c r="Z272" s="6" t="str">
        <f>HYPERLINK("https://jotformz.com/form.php?formID=61755175322657&amp;sid=342945288412317101&amp;mode=edit","Edit Submission")</f>
        <v>Edit Submission</v>
      </c>
    </row>
    <row r="273" spans="1:26" ht="14.25" customHeight="1" x14ac:dyDescent="0.25">
      <c r="A273" s="7">
        <v>42549.576631944437</v>
      </c>
      <c r="B273" s="4" t="s">
        <v>739</v>
      </c>
      <c r="C273" s="4" t="s">
        <v>2605</v>
      </c>
      <c r="D273" s="5">
        <v>41303</v>
      </c>
      <c r="E273" s="4" t="s">
        <v>2606</v>
      </c>
      <c r="F273" s="4" t="s">
        <v>29</v>
      </c>
      <c r="G273" s="4" t="s">
        <v>2607</v>
      </c>
      <c r="H273" s="4" t="s">
        <v>2608</v>
      </c>
      <c r="I273" s="4" t="s">
        <v>2609</v>
      </c>
      <c r="J273" s="4" t="s">
        <v>2610</v>
      </c>
      <c r="K273" s="4" t="s">
        <v>2611</v>
      </c>
      <c r="L273" s="4">
        <v>997294972</v>
      </c>
      <c r="M273" s="4" t="s">
        <v>2612</v>
      </c>
      <c r="N273" s="4"/>
      <c r="O273" s="4" t="s">
        <v>36</v>
      </c>
      <c r="P273" s="4"/>
      <c r="Q273" s="4"/>
      <c r="R273" s="4" t="s">
        <v>37</v>
      </c>
      <c r="S273" s="4" t="s">
        <v>2613</v>
      </c>
      <c r="T273" s="4"/>
      <c r="U273" s="4"/>
      <c r="V273" s="4"/>
      <c r="W273" s="4"/>
      <c r="X273" s="4" t="s">
        <v>2614</v>
      </c>
      <c r="Y273" s="4" t="s">
        <v>2615</v>
      </c>
      <c r="Z273" s="6" t="str">
        <f>HYPERLINK("https://jotformz.com/form.php?formID=61755175322657&amp;sid=342945421402658124&amp;mode=edit","Edit Submission")</f>
        <v>Edit Submission</v>
      </c>
    </row>
    <row r="274" spans="1:26" ht="14.25" customHeight="1" x14ac:dyDescent="0.25">
      <c r="A274" s="7">
        <v>42549.590405092589</v>
      </c>
      <c r="B274" s="4" t="s">
        <v>2616</v>
      </c>
      <c r="C274" s="4" t="s">
        <v>2617</v>
      </c>
      <c r="D274" s="5">
        <v>41187</v>
      </c>
      <c r="E274" s="4" t="s">
        <v>2618</v>
      </c>
      <c r="F274" s="4" t="s">
        <v>161</v>
      </c>
      <c r="G274" s="4"/>
      <c r="H274" s="4" t="s">
        <v>2619</v>
      </c>
      <c r="I274" s="4" t="s">
        <v>129</v>
      </c>
      <c r="J274" s="4" t="s">
        <v>2620</v>
      </c>
      <c r="K274" s="4" t="s">
        <v>2617</v>
      </c>
      <c r="L274" s="4">
        <v>945200830</v>
      </c>
      <c r="M274" s="4" t="s">
        <v>2621</v>
      </c>
      <c r="N274" s="4"/>
      <c r="O274" s="4" t="s">
        <v>944</v>
      </c>
      <c r="P274" s="4"/>
      <c r="Q274" s="4"/>
      <c r="R274" s="4" t="s">
        <v>37</v>
      </c>
      <c r="S274" s="4" t="s">
        <v>2622</v>
      </c>
      <c r="T274" s="4"/>
      <c r="U274" s="4"/>
      <c r="V274" s="4"/>
      <c r="W274" s="4"/>
      <c r="X274" s="4" t="s">
        <v>2623</v>
      </c>
      <c r="Y274" s="4" t="s">
        <v>2624</v>
      </c>
      <c r="Z274" s="6" t="str">
        <f>HYPERLINK("https://jotformz.com/form.php?formID=61755175322657&amp;sid=342946610212765864&amp;mode=edit","Edit Submission")</f>
        <v>Edit Submission</v>
      </c>
    </row>
    <row r="275" spans="1:26" ht="14.25" customHeight="1" x14ac:dyDescent="0.25">
      <c r="A275" s="7">
        <v>42549.593356481477</v>
      </c>
      <c r="B275" s="4" t="s">
        <v>503</v>
      </c>
      <c r="C275" s="4" t="s">
        <v>1215</v>
      </c>
      <c r="D275" s="5">
        <v>41135</v>
      </c>
      <c r="E275" s="4" t="s">
        <v>2625</v>
      </c>
      <c r="F275" s="4" t="s">
        <v>29</v>
      </c>
      <c r="G275" s="4" t="s">
        <v>2626</v>
      </c>
      <c r="H275" s="4" t="s">
        <v>2627</v>
      </c>
      <c r="I275" s="4" t="s">
        <v>1768</v>
      </c>
      <c r="J275" s="4" t="s">
        <v>1991</v>
      </c>
      <c r="K275" s="4" t="s">
        <v>1215</v>
      </c>
      <c r="L275" s="4">
        <v>998208929</v>
      </c>
      <c r="M275" s="4" t="s">
        <v>2628</v>
      </c>
      <c r="N275" s="4"/>
      <c r="O275" s="4" t="s">
        <v>725</v>
      </c>
      <c r="P275" s="4"/>
      <c r="Q275" s="4"/>
      <c r="R275" s="4" t="s">
        <v>37</v>
      </c>
      <c r="S275" s="4" t="s">
        <v>2629</v>
      </c>
      <c r="T275" s="4"/>
      <c r="U275" s="4"/>
      <c r="V275" s="4"/>
      <c r="W275" s="4"/>
      <c r="X275" s="4" t="s">
        <v>2630</v>
      </c>
      <c r="Y275" s="4" t="s">
        <v>2631</v>
      </c>
      <c r="Z275" s="6" t="str">
        <f>HYPERLINK("https://jotformz.com/form.php?formID=61755175322657&amp;sid=342946866829215453&amp;mode=edit","Edit Submission")</f>
        <v>Edit Submission</v>
      </c>
    </row>
    <row r="276" spans="1:26" ht="14.25" customHeight="1" x14ac:dyDescent="0.25">
      <c r="A276" s="7">
        <v>42549.596342592587</v>
      </c>
      <c r="B276" s="4" t="s">
        <v>2159</v>
      </c>
      <c r="C276" s="4" t="s">
        <v>1215</v>
      </c>
      <c r="D276" s="5">
        <v>41135</v>
      </c>
      <c r="E276" s="4" t="s">
        <v>2632</v>
      </c>
      <c r="F276" s="4" t="s">
        <v>29</v>
      </c>
      <c r="G276" s="4" t="s">
        <v>2633</v>
      </c>
      <c r="H276" s="4" t="s">
        <v>2634</v>
      </c>
      <c r="I276" s="4" t="s">
        <v>1768</v>
      </c>
      <c r="J276" s="4" t="s">
        <v>1991</v>
      </c>
      <c r="K276" s="4" t="s">
        <v>1215</v>
      </c>
      <c r="L276" s="4">
        <v>998208929</v>
      </c>
      <c r="M276" s="4" t="s">
        <v>2628</v>
      </c>
      <c r="N276" s="4"/>
      <c r="O276" s="4" t="s">
        <v>725</v>
      </c>
      <c r="P276" s="4"/>
      <c r="Q276" s="4"/>
      <c r="R276" s="4" t="s">
        <v>37</v>
      </c>
      <c r="S276" s="4" t="s">
        <v>2629</v>
      </c>
      <c r="T276" s="4"/>
      <c r="U276" s="4"/>
      <c r="V276" s="4"/>
      <c r="W276" s="4"/>
      <c r="X276" s="4" t="s">
        <v>2630</v>
      </c>
      <c r="Y276" s="4" t="s">
        <v>2635</v>
      </c>
      <c r="Z276" s="6" t="str">
        <f>HYPERLINK("https://jotformz.com/form.php?formID=61755175322657&amp;sid=342947123829532808&amp;mode=edit","Edit Submission")</f>
        <v>Edit Submission</v>
      </c>
    </row>
    <row r="277" spans="1:26" ht="14.25" customHeight="1" x14ac:dyDescent="0.25">
      <c r="A277" s="7">
        <v>42549.596655092602</v>
      </c>
      <c r="B277" s="4" t="s">
        <v>1190</v>
      </c>
      <c r="C277" s="4" t="s">
        <v>2636</v>
      </c>
      <c r="D277" s="5">
        <v>41248</v>
      </c>
      <c r="E277" s="4" t="s">
        <v>2637</v>
      </c>
      <c r="F277" s="4" t="s">
        <v>29</v>
      </c>
      <c r="G277" s="4" t="s">
        <v>2638</v>
      </c>
      <c r="H277" s="4" t="s">
        <v>2639</v>
      </c>
      <c r="I277" s="4" t="s">
        <v>2640</v>
      </c>
      <c r="J277" s="4" t="s">
        <v>186</v>
      </c>
      <c r="K277" s="4" t="s">
        <v>2636</v>
      </c>
      <c r="L277" s="4">
        <v>977584727</v>
      </c>
      <c r="M277" s="4" t="s">
        <v>2641</v>
      </c>
      <c r="N277" s="4"/>
      <c r="O277" s="4" t="s">
        <v>97</v>
      </c>
      <c r="P277" s="4"/>
      <c r="Q277" s="4"/>
      <c r="R277" s="4" t="s">
        <v>37</v>
      </c>
      <c r="S277" s="4" t="s">
        <v>2642</v>
      </c>
      <c r="T277" s="4"/>
      <c r="U277" s="4"/>
      <c r="V277" s="4"/>
      <c r="W277" s="4"/>
      <c r="X277" s="4" t="s">
        <v>2643</v>
      </c>
      <c r="Y277" s="4" t="s">
        <v>2644</v>
      </c>
      <c r="Z277" s="6" t="str">
        <f>HYPERLINK("https://jotformz.com/form.php?formID=61755175322657&amp;sid=342947151012176817&amp;mode=edit","Edit Submission")</f>
        <v>Edit Submission</v>
      </c>
    </row>
    <row r="278" spans="1:26" ht="14.25" customHeight="1" x14ac:dyDescent="0.25">
      <c r="A278" s="7">
        <v>42549.598935185182</v>
      </c>
      <c r="B278" s="4" t="s">
        <v>2645</v>
      </c>
      <c r="C278" s="4" t="s">
        <v>2636</v>
      </c>
      <c r="D278" s="5">
        <v>41043</v>
      </c>
      <c r="E278" s="4" t="s">
        <v>2646</v>
      </c>
      <c r="F278" s="4" t="s">
        <v>29</v>
      </c>
      <c r="G278" s="4" t="s">
        <v>2638</v>
      </c>
      <c r="H278" s="4" t="s">
        <v>2639</v>
      </c>
      <c r="I278" s="4" t="s">
        <v>2640</v>
      </c>
      <c r="J278" s="4" t="s">
        <v>186</v>
      </c>
      <c r="K278" s="4" t="s">
        <v>2636</v>
      </c>
      <c r="L278" s="4">
        <v>977584727</v>
      </c>
      <c r="M278" s="4" t="s">
        <v>2641</v>
      </c>
      <c r="N278" s="4"/>
      <c r="O278" s="4" t="s">
        <v>97</v>
      </c>
      <c r="P278" s="4"/>
      <c r="Q278" s="4"/>
      <c r="R278" s="4" t="s">
        <v>37</v>
      </c>
      <c r="S278" s="4" t="s">
        <v>2642</v>
      </c>
      <c r="T278" s="4"/>
      <c r="U278" s="4"/>
      <c r="V278" s="4"/>
      <c r="W278" s="4"/>
      <c r="X278" s="4" t="s">
        <v>2643</v>
      </c>
      <c r="Y278" s="4" t="s">
        <v>2647</v>
      </c>
      <c r="Z278" s="6" t="str">
        <f>HYPERLINK("https://jotformz.com/form.php?formID=61755175322657&amp;sid=342947347012766427&amp;mode=edit","Edit Submission")</f>
        <v>Edit Submission</v>
      </c>
    </row>
    <row r="279" spans="1:26" ht="14.25" customHeight="1" x14ac:dyDescent="0.25">
      <c r="A279" s="7">
        <v>42549.600324074083</v>
      </c>
      <c r="B279" s="4" t="s">
        <v>1190</v>
      </c>
      <c r="C279" s="4" t="s">
        <v>2636</v>
      </c>
      <c r="D279" s="5">
        <v>41043</v>
      </c>
      <c r="E279" s="4" t="s">
        <v>2648</v>
      </c>
      <c r="F279" s="4" t="s">
        <v>29</v>
      </c>
      <c r="G279" s="4" t="s">
        <v>2638</v>
      </c>
      <c r="H279" s="4" t="s">
        <v>2639</v>
      </c>
      <c r="I279" s="4" t="s">
        <v>2640</v>
      </c>
      <c r="J279" s="4" t="s">
        <v>186</v>
      </c>
      <c r="K279" s="4" t="s">
        <v>2636</v>
      </c>
      <c r="L279" s="4">
        <v>977584727</v>
      </c>
      <c r="M279" s="4" t="s">
        <v>2641</v>
      </c>
      <c r="N279" s="4"/>
      <c r="O279" s="4" t="s">
        <v>97</v>
      </c>
      <c r="P279" s="4"/>
      <c r="Q279" s="4"/>
      <c r="R279" s="4" t="s">
        <v>37</v>
      </c>
      <c r="S279" s="4" t="s">
        <v>2642</v>
      </c>
      <c r="T279" s="4"/>
      <c r="U279" s="4"/>
      <c r="V279" s="4"/>
      <c r="W279" s="4"/>
      <c r="X279" s="4" t="s">
        <v>2643</v>
      </c>
      <c r="Y279" s="4" t="s">
        <v>2649</v>
      </c>
      <c r="Z279" s="6" t="str">
        <f>HYPERLINK("https://jotformz.com/form.php?formID=61755175322657&amp;sid=342947467012397770&amp;mode=edit","Edit Submission")</f>
        <v>Edit Submission</v>
      </c>
    </row>
    <row r="280" spans="1:26" ht="14.25" customHeight="1" x14ac:dyDescent="0.25">
      <c r="A280" s="7">
        <v>42549.601886574077</v>
      </c>
      <c r="B280" s="4" t="s">
        <v>52</v>
      </c>
      <c r="C280" s="4" t="s">
        <v>1426</v>
      </c>
      <c r="D280" s="5">
        <v>41234</v>
      </c>
      <c r="E280" s="4" t="s">
        <v>2650</v>
      </c>
      <c r="F280" s="4" t="s">
        <v>29</v>
      </c>
      <c r="G280" s="4" t="s">
        <v>2651</v>
      </c>
      <c r="H280" s="4" t="s">
        <v>2652</v>
      </c>
      <c r="I280" s="4" t="s">
        <v>2653</v>
      </c>
      <c r="J280" s="4" t="s">
        <v>308</v>
      </c>
      <c r="K280" s="4" t="s">
        <v>1426</v>
      </c>
      <c r="L280" s="4">
        <v>976468098</v>
      </c>
      <c r="M280" s="4" t="s">
        <v>2654</v>
      </c>
      <c r="N280" s="4"/>
      <c r="O280" s="4" t="s">
        <v>212</v>
      </c>
      <c r="P280" s="4"/>
      <c r="Q280" s="4"/>
      <c r="R280" s="4" t="s">
        <v>37</v>
      </c>
      <c r="S280" s="4" t="s">
        <v>2655</v>
      </c>
      <c r="T280" s="4"/>
      <c r="U280" s="4"/>
      <c r="V280" s="4"/>
      <c r="W280" s="4"/>
      <c r="X280" s="4" t="s">
        <v>2656</v>
      </c>
      <c r="Y280" s="4" t="s">
        <v>2657</v>
      </c>
      <c r="Z280" s="6" t="str">
        <f>HYPERLINK("https://jotformz.com/form.php?formID=61755175322657&amp;sid=342947602741994645&amp;mode=edit","Edit Submission")</f>
        <v>Edit Submission</v>
      </c>
    </row>
    <row r="281" spans="1:26" ht="14.25" customHeight="1" x14ac:dyDescent="0.25">
      <c r="A281" s="7">
        <v>42549.608229166668</v>
      </c>
      <c r="B281" s="4" t="s">
        <v>1379</v>
      </c>
      <c r="C281" s="4" t="s">
        <v>1931</v>
      </c>
      <c r="D281" s="5">
        <v>40927</v>
      </c>
      <c r="E281" s="4" t="s">
        <v>2658</v>
      </c>
      <c r="F281" s="4" t="s">
        <v>29</v>
      </c>
      <c r="G281" s="4" t="s">
        <v>2659</v>
      </c>
      <c r="H281" s="4" t="s">
        <v>2660</v>
      </c>
      <c r="I281" s="4" t="s">
        <v>1316</v>
      </c>
      <c r="J281" s="4" t="s">
        <v>365</v>
      </c>
      <c r="K281" s="4" t="s">
        <v>1931</v>
      </c>
      <c r="L281" s="4">
        <v>222397988</v>
      </c>
      <c r="M281" s="4" t="s">
        <v>2661</v>
      </c>
      <c r="N281" s="4"/>
      <c r="O281" s="4" t="s">
        <v>36</v>
      </c>
      <c r="P281" s="4"/>
      <c r="Q281" s="4"/>
      <c r="R281" s="4" t="s">
        <v>37</v>
      </c>
      <c r="S281" s="4" t="s">
        <v>2662</v>
      </c>
      <c r="T281" s="4"/>
      <c r="U281" s="4"/>
      <c r="V281" s="4"/>
      <c r="W281" s="4"/>
      <c r="X281" s="4" t="s">
        <v>2663</v>
      </c>
      <c r="Y281" s="4" t="s">
        <v>2664</v>
      </c>
      <c r="Z281" s="6" t="str">
        <f>HYPERLINK("https://jotformz.com/form.php?formID=61755175322657&amp;sid=342948150779781348&amp;mode=edit","Edit Submission")</f>
        <v>Edit Submission</v>
      </c>
    </row>
    <row r="282" spans="1:26" ht="14.25" customHeight="1" x14ac:dyDescent="0.25">
      <c r="A282" s="7">
        <v>42549.608634259261</v>
      </c>
      <c r="B282" s="4" t="s">
        <v>2665</v>
      </c>
      <c r="C282" s="4" t="s">
        <v>2666</v>
      </c>
      <c r="D282" s="5">
        <v>41078</v>
      </c>
      <c r="E282" s="4" t="s">
        <v>2667</v>
      </c>
      <c r="F282" s="4" t="s">
        <v>29</v>
      </c>
      <c r="G282" s="4" t="s">
        <v>2668</v>
      </c>
      <c r="H282" s="4" t="s">
        <v>855</v>
      </c>
      <c r="I282" s="4" t="s">
        <v>2669</v>
      </c>
      <c r="J282" s="4" t="s">
        <v>2670</v>
      </c>
      <c r="K282" s="4" t="s">
        <v>2671</v>
      </c>
      <c r="L282" s="4">
        <v>993878123</v>
      </c>
      <c r="M282" s="4" t="s">
        <v>2672</v>
      </c>
      <c r="N282" s="4"/>
      <c r="O282" s="4" t="s">
        <v>944</v>
      </c>
      <c r="P282" s="4"/>
      <c r="Q282" s="4"/>
      <c r="R282" s="4" t="s">
        <v>37</v>
      </c>
      <c r="S282" s="4" t="s">
        <v>2673</v>
      </c>
      <c r="T282" s="4"/>
      <c r="U282" s="4"/>
      <c r="V282" s="4"/>
      <c r="W282" s="4"/>
      <c r="X282" s="4" t="s">
        <v>2674</v>
      </c>
      <c r="Y282" s="4" t="s">
        <v>2675</v>
      </c>
      <c r="Z282" s="6" t="str">
        <f>HYPERLINK("https://jotformz.com/form.php?formID=61755175322657&amp;sid=342948185781561757&amp;mode=edit","Edit Submission")</f>
        <v>Edit Submission</v>
      </c>
    </row>
    <row r="283" spans="1:26" ht="14.25" customHeight="1" x14ac:dyDescent="0.25">
      <c r="A283" s="7">
        <v>42549.61204861111</v>
      </c>
      <c r="B283" s="4" t="s">
        <v>2676</v>
      </c>
      <c r="C283" s="4" t="s">
        <v>2677</v>
      </c>
      <c r="D283" s="5">
        <v>41347</v>
      </c>
      <c r="E283" s="4" t="s">
        <v>2678</v>
      </c>
      <c r="F283" s="4" t="s">
        <v>29</v>
      </c>
      <c r="G283" s="4" t="s">
        <v>2679</v>
      </c>
      <c r="H283" s="4" t="s">
        <v>810</v>
      </c>
      <c r="I283" s="4" t="s">
        <v>2653</v>
      </c>
      <c r="J283" s="4" t="s">
        <v>70</v>
      </c>
      <c r="K283" s="4" t="s">
        <v>53</v>
      </c>
      <c r="L283" s="4" t="s">
        <v>2680</v>
      </c>
      <c r="M283" s="4" t="s">
        <v>2681</v>
      </c>
      <c r="N283" s="4"/>
      <c r="O283" s="4" t="s">
        <v>36</v>
      </c>
      <c r="P283" s="4"/>
      <c r="Q283" s="4"/>
      <c r="R283" s="4" t="s">
        <v>37</v>
      </c>
      <c r="S283" s="4" t="s">
        <v>2682</v>
      </c>
      <c r="T283" s="4"/>
      <c r="U283" s="4"/>
      <c r="V283" s="4"/>
      <c r="W283" s="4"/>
      <c r="X283" s="4" t="s">
        <v>2683</v>
      </c>
      <c r="Y283" s="4" t="s">
        <v>2684</v>
      </c>
      <c r="Z283" s="6" t="str">
        <f>HYPERLINK("https://jotformz.com/form.php?formID=61755175322657&amp;sid=342948481032886839&amp;mode=edit","Edit Submission")</f>
        <v>Edit Submission</v>
      </c>
    </row>
    <row r="284" spans="1:26" ht="14.25" customHeight="1" x14ac:dyDescent="0.25">
      <c r="A284" s="7">
        <v>42549.615787037037</v>
      </c>
      <c r="B284" s="4" t="s">
        <v>1131</v>
      </c>
      <c r="C284" s="4" t="s">
        <v>2685</v>
      </c>
      <c r="D284" s="5">
        <v>41103</v>
      </c>
      <c r="E284" s="4" t="s">
        <v>2686</v>
      </c>
      <c r="F284" s="4" t="s">
        <v>161</v>
      </c>
      <c r="G284" s="4"/>
      <c r="H284" s="4" t="s">
        <v>57</v>
      </c>
      <c r="I284" s="4" t="s">
        <v>2556</v>
      </c>
      <c r="J284" s="4" t="s">
        <v>733</v>
      </c>
      <c r="K284" s="4" t="s">
        <v>2685</v>
      </c>
      <c r="L284" s="4">
        <v>942381329</v>
      </c>
      <c r="M284" s="4" t="s">
        <v>2687</v>
      </c>
      <c r="N284" s="4"/>
      <c r="O284" s="4" t="s">
        <v>36</v>
      </c>
      <c r="P284" s="4"/>
      <c r="Q284" s="4"/>
      <c r="R284" s="4" t="s">
        <v>37</v>
      </c>
      <c r="S284" s="4" t="s">
        <v>2688</v>
      </c>
      <c r="T284" s="4"/>
      <c r="U284" s="4"/>
      <c r="V284" s="4"/>
      <c r="W284" s="4"/>
      <c r="X284" s="4" t="s">
        <v>2087</v>
      </c>
      <c r="Y284" s="4" t="s">
        <v>2689</v>
      </c>
      <c r="Z284" s="6" t="str">
        <f>HYPERLINK("https://jotformz.com/form.php?formID=61755175322657&amp;sid=342948803283357816&amp;mode=edit","Edit Submission")</f>
        <v>Edit Submission</v>
      </c>
    </row>
    <row r="285" spans="1:26" ht="14.25" customHeight="1" x14ac:dyDescent="0.25">
      <c r="A285" s="7">
        <v>42549.615798611107</v>
      </c>
      <c r="B285" s="4" t="s">
        <v>677</v>
      </c>
      <c r="C285" s="4" t="s">
        <v>2690</v>
      </c>
      <c r="D285" s="5">
        <v>41145</v>
      </c>
      <c r="E285" s="4" t="s">
        <v>2691</v>
      </c>
      <c r="F285" s="4" t="s">
        <v>29</v>
      </c>
      <c r="G285" s="4" t="s">
        <v>316</v>
      </c>
      <c r="H285" s="4" t="s">
        <v>911</v>
      </c>
      <c r="I285" s="4" t="s">
        <v>2692</v>
      </c>
      <c r="J285" s="4" t="s">
        <v>661</v>
      </c>
      <c r="K285" s="4" t="s">
        <v>2690</v>
      </c>
      <c r="L285" s="4">
        <v>998483381</v>
      </c>
      <c r="M285" s="4" t="s">
        <v>2693</v>
      </c>
      <c r="N285" s="4"/>
      <c r="O285" s="4" t="s">
        <v>36</v>
      </c>
      <c r="P285" s="4"/>
      <c r="Q285" s="4"/>
      <c r="R285" s="4" t="s">
        <v>37</v>
      </c>
      <c r="S285" s="4" t="s">
        <v>2694</v>
      </c>
      <c r="T285" s="4"/>
      <c r="U285" s="4"/>
      <c r="V285" s="4"/>
      <c r="W285" s="4"/>
      <c r="X285" s="4" t="s">
        <v>2695</v>
      </c>
      <c r="Y285" s="4" t="s">
        <v>2696</v>
      </c>
      <c r="Z285" s="6" t="str">
        <f>HYPERLINK("https://jotformz.com/form.php?formID=61755175322657&amp;sid=342948805711644871&amp;mode=edit","Edit Submission")</f>
        <v>Edit Submission</v>
      </c>
    </row>
    <row r="286" spans="1:26" ht="14.25" customHeight="1" x14ac:dyDescent="0.25">
      <c r="A286" s="7">
        <v>42549.616840277777</v>
      </c>
      <c r="B286" s="4" t="s">
        <v>1379</v>
      </c>
      <c r="C286" s="4" t="s">
        <v>2697</v>
      </c>
      <c r="D286" s="5">
        <v>41227</v>
      </c>
      <c r="E286" s="4" t="s">
        <v>2698</v>
      </c>
      <c r="F286" s="4" t="s">
        <v>161</v>
      </c>
      <c r="G286" s="4"/>
      <c r="H286" s="4" t="s">
        <v>56</v>
      </c>
      <c r="I286" s="4" t="s">
        <v>2699</v>
      </c>
      <c r="J286" s="4" t="s">
        <v>825</v>
      </c>
      <c r="K286" s="4" t="s">
        <v>2323</v>
      </c>
      <c r="L286" s="4">
        <v>979407283</v>
      </c>
      <c r="M286" s="4" t="s">
        <v>2700</v>
      </c>
      <c r="N286" s="4"/>
      <c r="O286" s="4" t="s">
        <v>355</v>
      </c>
      <c r="P286" s="4"/>
      <c r="Q286" s="4"/>
      <c r="R286" s="4" t="s">
        <v>37</v>
      </c>
      <c r="S286" s="4" t="s">
        <v>2701</v>
      </c>
      <c r="T286" s="4"/>
      <c r="U286" s="4"/>
      <c r="V286" s="4"/>
      <c r="W286" s="4"/>
      <c r="X286" s="4" t="s">
        <v>2702</v>
      </c>
      <c r="Y286" s="4" t="s">
        <v>2703</v>
      </c>
      <c r="Z286" s="6" t="str">
        <f>HYPERLINK("https://jotformz.com/form.php?formID=61755175322657&amp;sid=342948895391148642&amp;mode=edit","Edit Submission")</f>
        <v>Edit Submission</v>
      </c>
    </row>
    <row r="287" spans="1:26" ht="14.25" customHeight="1" x14ac:dyDescent="0.25">
      <c r="A287" s="7">
        <v>42549.618067129632</v>
      </c>
      <c r="B287" s="4" t="s">
        <v>2704</v>
      </c>
      <c r="C287" s="4" t="s">
        <v>2705</v>
      </c>
      <c r="D287" s="5">
        <v>41271</v>
      </c>
      <c r="E287" s="4" t="s">
        <v>2706</v>
      </c>
      <c r="F287" s="4" t="s">
        <v>161</v>
      </c>
      <c r="G287" s="4"/>
      <c r="H287" s="4" t="s">
        <v>2707</v>
      </c>
      <c r="I287" s="4" t="s">
        <v>948</v>
      </c>
      <c r="J287" s="4" t="s">
        <v>2708</v>
      </c>
      <c r="K287" s="4" t="s">
        <v>2709</v>
      </c>
      <c r="L287" s="4" t="s">
        <v>2710</v>
      </c>
      <c r="M287" s="4" t="s">
        <v>2711</v>
      </c>
      <c r="N287" s="4"/>
      <c r="O287" s="4" t="s">
        <v>36</v>
      </c>
      <c r="P287" s="4"/>
      <c r="Q287" s="4"/>
      <c r="R287" s="4" t="s">
        <v>37</v>
      </c>
      <c r="S287" s="4" t="s">
        <v>2712</v>
      </c>
      <c r="T287" s="4"/>
      <c r="U287" s="4"/>
      <c r="V287" s="4"/>
      <c r="W287" s="4"/>
      <c r="X287" s="4" t="s">
        <v>2713</v>
      </c>
      <c r="Y287" s="4" t="s">
        <v>2714</v>
      </c>
      <c r="Z287" s="6" t="str">
        <f>HYPERLINK("https://jotformz.com/form.php?formID=61755175322657&amp;sid=342949000281877214&amp;mode=edit","Edit Submission")</f>
        <v>Edit Submission</v>
      </c>
    </row>
    <row r="288" spans="1:26" ht="14.25" customHeight="1" x14ac:dyDescent="0.25">
      <c r="A288" s="7">
        <v>42549.619675925933</v>
      </c>
      <c r="B288" s="4" t="s">
        <v>1866</v>
      </c>
      <c r="C288" s="4" t="s">
        <v>2715</v>
      </c>
      <c r="D288" s="5">
        <v>41138</v>
      </c>
      <c r="E288" s="4" t="s">
        <v>2716</v>
      </c>
      <c r="F288" s="4" t="s">
        <v>29</v>
      </c>
      <c r="G288" s="4" t="s">
        <v>2717</v>
      </c>
      <c r="H288" s="4" t="s">
        <v>714</v>
      </c>
      <c r="I288" s="4" t="s">
        <v>2718</v>
      </c>
      <c r="J288" s="4" t="s">
        <v>815</v>
      </c>
      <c r="K288" s="4" t="s">
        <v>2152</v>
      </c>
      <c r="L288" s="4">
        <v>974761098</v>
      </c>
      <c r="M288" s="4" t="s">
        <v>2719</v>
      </c>
      <c r="N288" s="4"/>
      <c r="O288" s="4" t="s">
        <v>36</v>
      </c>
      <c r="P288" s="4"/>
      <c r="Q288" s="4"/>
      <c r="R288" s="4" t="s">
        <v>37</v>
      </c>
      <c r="S288" s="4" t="s">
        <v>2720</v>
      </c>
      <c r="T288" s="4"/>
      <c r="U288" s="4"/>
      <c r="V288" s="4"/>
      <c r="W288" s="4"/>
      <c r="X288" s="4" t="s">
        <v>2721</v>
      </c>
      <c r="Y288" s="4" t="s">
        <v>2722</v>
      </c>
      <c r="Z288" s="6" t="str">
        <f>HYPERLINK("https://jotformz.com/form.php?formID=61755175322657&amp;sid=342949140632333951&amp;mode=edit","Edit Submission")</f>
        <v>Edit Submission</v>
      </c>
    </row>
    <row r="289" spans="1:26" ht="14.25" customHeight="1" x14ac:dyDescent="0.25">
      <c r="A289" s="7">
        <v>42549.620567129627</v>
      </c>
      <c r="B289" s="4" t="s">
        <v>1379</v>
      </c>
      <c r="C289" s="4" t="s">
        <v>2723</v>
      </c>
      <c r="D289" s="5">
        <v>41227</v>
      </c>
      <c r="E289" s="4" t="s">
        <v>2724</v>
      </c>
      <c r="F289" s="4" t="s">
        <v>161</v>
      </c>
      <c r="G289" s="4"/>
      <c r="H289" s="4" t="s">
        <v>56</v>
      </c>
      <c r="I289" s="4" t="s">
        <v>2699</v>
      </c>
      <c r="J289" s="4" t="s">
        <v>825</v>
      </c>
      <c r="K289" s="4" t="s">
        <v>2323</v>
      </c>
      <c r="L289" s="4">
        <v>979407283</v>
      </c>
      <c r="M289" s="4" t="s">
        <v>2700</v>
      </c>
      <c r="N289" s="4"/>
      <c r="O289" s="4" t="s">
        <v>355</v>
      </c>
      <c r="P289" s="4"/>
      <c r="Q289" s="4"/>
      <c r="R289" s="4" t="s">
        <v>37</v>
      </c>
      <c r="S289" s="4" t="s">
        <v>2701</v>
      </c>
      <c r="T289" s="4"/>
      <c r="U289" s="4"/>
      <c r="V289" s="4"/>
      <c r="W289" s="4"/>
      <c r="X289" s="4" t="s">
        <v>2702</v>
      </c>
      <c r="Y289" s="4" t="s">
        <v>2725</v>
      </c>
      <c r="Z289" s="6" t="str">
        <f>HYPERLINK("https://jotformz.com/form.php?formID=61755175322657&amp;sid=342949216391406169&amp;mode=edit","Edit Submission")</f>
        <v>Edit Submission</v>
      </c>
    </row>
    <row r="290" spans="1:26" ht="14.25" customHeight="1" x14ac:dyDescent="0.25">
      <c r="A290" s="7">
        <v>42549.621342592603</v>
      </c>
      <c r="B290" s="4" t="s">
        <v>2726</v>
      </c>
      <c r="C290" s="4" t="s">
        <v>2727</v>
      </c>
      <c r="D290" s="5">
        <v>41126</v>
      </c>
      <c r="E290" s="4" t="s">
        <v>2728</v>
      </c>
      <c r="F290" s="4" t="s">
        <v>29</v>
      </c>
      <c r="G290" s="4" t="s">
        <v>2729</v>
      </c>
      <c r="H290" s="4" t="s">
        <v>1754</v>
      </c>
      <c r="I290" s="4" t="s">
        <v>2730</v>
      </c>
      <c r="J290" s="4" t="s">
        <v>2731</v>
      </c>
      <c r="K290" s="4" t="s">
        <v>2732</v>
      </c>
      <c r="L290" s="4">
        <v>954604520</v>
      </c>
      <c r="M290" s="4" t="s">
        <v>2733</v>
      </c>
      <c r="N290" s="4"/>
      <c r="O290" s="4" t="s">
        <v>212</v>
      </c>
      <c r="P290" s="4"/>
      <c r="Q290" s="4"/>
      <c r="R290" s="4" t="s">
        <v>37</v>
      </c>
      <c r="S290" s="4" t="s">
        <v>2734</v>
      </c>
      <c r="T290" s="4"/>
      <c r="U290" s="4"/>
      <c r="V290" s="4"/>
      <c r="W290" s="4"/>
      <c r="X290" s="4" t="s">
        <v>2735</v>
      </c>
      <c r="Y290" s="4" t="s">
        <v>2736</v>
      </c>
      <c r="Z290" s="6" t="str">
        <f>HYPERLINK("https://jotformz.com/form.php?formID=61755175322657&amp;sid=342949283791706273&amp;mode=edit","Edit Submission")</f>
        <v>Edit Submission</v>
      </c>
    </row>
    <row r="291" spans="1:26" ht="14.25" customHeight="1" x14ac:dyDescent="0.25">
      <c r="A291" s="7">
        <v>42549.622361111113</v>
      </c>
      <c r="B291" s="4" t="s">
        <v>815</v>
      </c>
      <c r="C291" s="4" t="s">
        <v>2737</v>
      </c>
      <c r="D291" s="5">
        <v>41022</v>
      </c>
      <c r="E291" s="4" t="s">
        <v>2738</v>
      </c>
      <c r="F291" s="4" t="s">
        <v>29</v>
      </c>
      <c r="G291" s="4" t="s">
        <v>92</v>
      </c>
      <c r="H291" s="4" t="s">
        <v>704</v>
      </c>
      <c r="I291" s="4" t="s">
        <v>2739</v>
      </c>
      <c r="J291" s="4" t="s">
        <v>815</v>
      </c>
      <c r="K291" s="4" t="s">
        <v>2737</v>
      </c>
      <c r="L291" s="4">
        <v>988159010</v>
      </c>
      <c r="M291" s="4" t="s">
        <v>2740</v>
      </c>
      <c r="N291" s="4"/>
      <c r="O291" s="4" t="s">
        <v>355</v>
      </c>
      <c r="P291" s="4"/>
      <c r="Q291" s="4"/>
      <c r="R291" s="4" t="s">
        <v>37</v>
      </c>
      <c r="S291" s="4" t="s">
        <v>2741</v>
      </c>
      <c r="T291" s="4"/>
      <c r="U291" s="4"/>
      <c r="V291" s="4"/>
      <c r="W291" s="4"/>
      <c r="X291" s="4" t="s">
        <v>2742</v>
      </c>
      <c r="Y291" s="4" t="s">
        <v>2743</v>
      </c>
      <c r="Z291" s="6" t="str">
        <f>HYPERLINK("https://jotformz.com/form.php?formID=61755175322657&amp;sid=342949372202613599&amp;mode=edit","Edit Submission")</f>
        <v>Edit Submission</v>
      </c>
    </row>
    <row r="292" spans="1:26" ht="14.25" customHeight="1" x14ac:dyDescent="0.25">
      <c r="A292" s="7">
        <v>42549.627280092587</v>
      </c>
      <c r="B292" s="4" t="s">
        <v>2442</v>
      </c>
      <c r="C292" s="4" t="s">
        <v>2744</v>
      </c>
      <c r="D292" s="5">
        <v>41122</v>
      </c>
      <c r="E292" s="4" t="s">
        <v>2745</v>
      </c>
      <c r="F292" s="4" t="s">
        <v>29</v>
      </c>
      <c r="G292" s="4" t="s">
        <v>595</v>
      </c>
      <c r="H292" s="4" t="s">
        <v>2746</v>
      </c>
      <c r="I292" s="4" t="s">
        <v>2747</v>
      </c>
      <c r="J292" s="4" t="s">
        <v>319</v>
      </c>
      <c r="K292" s="4" t="s">
        <v>2744</v>
      </c>
      <c r="L292" s="4">
        <v>963135892</v>
      </c>
      <c r="M292" s="4" t="s">
        <v>2748</v>
      </c>
      <c r="N292" s="4"/>
      <c r="O292" s="4" t="s">
        <v>36</v>
      </c>
      <c r="P292" s="4"/>
      <c r="Q292" s="4"/>
      <c r="R292" s="4" t="s">
        <v>37</v>
      </c>
      <c r="S292" s="4" t="s">
        <v>2749</v>
      </c>
      <c r="T292" s="4"/>
      <c r="U292" s="4"/>
      <c r="V292" s="4"/>
      <c r="W292" s="4"/>
      <c r="X292" s="4" t="s">
        <v>2750</v>
      </c>
      <c r="Y292" s="4" t="s">
        <v>2751</v>
      </c>
      <c r="Z292" s="6" t="str">
        <f>HYPERLINK("https://jotformz.com/form.php?formID=61755175322657&amp;sid=342949797801228027&amp;mode=edit","Edit Submission")</f>
        <v>Edit Submission</v>
      </c>
    </row>
    <row r="293" spans="1:26" ht="14.25" customHeight="1" x14ac:dyDescent="0.25">
      <c r="A293" s="7">
        <v>42549.628240740742</v>
      </c>
      <c r="B293" s="4" t="s">
        <v>1030</v>
      </c>
      <c r="C293" s="4" t="s">
        <v>46</v>
      </c>
      <c r="D293" s="5">
        <v>41025</v>
      </c>
      <c r="E293" s="4" t="s">
        <v>2752</v>
      </c>
      <c r="F293" s="4" t="s">
        <v>29</v>
      </c>
      <c r="G293" s="4" t="s">
        <v>1805</v>
      </c>
      <c r="H293" s="4" t="s">
        <v>1806</v>
      </c>
      <c r="I293" s="4" t="s">
        <v>1807</v>
      </c>
      <c r="J293" s="4" t="s">
        <v>733</v>
      </c>
      <c r="K293" s="4" t="s">
        <v>46</v>
      </c>
      <c r="L293" s="4">
        <v>985565515</v>
      </c>
      <c r="M293" s="4" t="s">
        <v>1808</v>
      </c>
      <c r="N293" s="4"/>
      <c r="O293" s="4" t="s">
        <v>212</v>
      </c>
      <c r="P293" s="4"/>
      <c r="Q293" s="4"/>
      <c r="R293" s="4" t="s">
        <v>37</v>
      </c>
      <c r="S293" s="4" t="s">
        <v>1809</v>
      </c>
      <c r="T293" s="4"/>
      <c r="U293" s="4"/>
      <c r="V293" s="4"/>
      <c r="W293" s="4"/>
      <c r="X293" s="4" t="s">
        <v>2753</v>
      </c>
      <c r="Y293" s="4" t="s">
        <v>2754</v>
      </c>
      <c r="Z293" s="6" t="str">
        <f>HYPERLINK("https://jotformz.com/form.php?formID=61755175322657&amp;sid=342949879971217840&amp;mode=edit","Edit Submission")</f>
        <v>Edit Submission</v>
      </c>
    </row>
    <row r="294" spans="1:26" ht="14.25" customHeight="1" x14ac:dyDescent="0.25">
      <c r="A294" s="7">
        <v>42549.628530092603</v>
      </c>
      <c r="B294" s="4" t="s">
        <v>2726</v>
      </c>
      <c r="C294" s="4" t="s">
        <v>2727</v>
      </c>
      <c r="D294" s="5">
        <v>41126</v>
      </c>
      <c r="E294" s="4" t="s">
        <v>2755</v>
      </c>
      <c r="F294" s="4" t="s">
        <v>29</v>
      </c>
      <c r="G294" s="4" t="s">
        <v>2729</v>
      </c>
      <c r="H294" s="4" t="s">
        <v>1754</v>
      </c>
      <c r="I294" s="4" t="s">
        <v>2730</v>
      </c>
      <c r="J294" s="4" t="s">
        <v>2731</v>
      </c>
      <c r="K294" s="4" t="s">
        <v>2732</v>
      </c>
      <c r="L294" s="4">
        <v>954604520</v>
      </c>
      <c r="M294" s="4" t="s">
        <v>2733</v>
      </c>
      <c r="N294" s="4"/>
      <c r="O294" s="4" t="s">
        <v>212</v>
      </c>
      <c r="P294" s="4"/>
      <c r="Q294" s="4"/>
      <c r="R294" s="4" t="s">
        <v>37</v>
      </c>
      <c r="S294" s="4" t="s">
        <v>2734</v>
      </c>
      <c r="T294" s="4"/>
      <c r="U294" s="4"/>
      <c r="V294" s="4"/>
      <c r="W294" s="4"/>
      <c r="X294" s="4" t="s">
        <v>2735</v>
      </c>
      <c r="Y294" s="4" t="s">
        <v>2756</v>
      </c>
      <c r="Z294" s="6" t="str">
        <f>HYPERLINK("https://jotformz.com/form.php?formID=61755175322657&amp;sid=342949905791131224&amp;mode=edit","Edit Submission")</f>
        <v>Edit Submission</v>
      </c>
    </row>
    <row r="295" spans="1:26" ht="14.25" customHeight="1" x14ac:dyDescent="0.25">
      <c r="A295" s="7">
        <v>42549.636296296303</v>
      </c>
      <c r="B295" s="4" t="s">
        <v>130</v>
      </c>
      <c r="C295" s="4" t="s">
        <v>1022</v>
      </c>
      <c r="D295" s="5">
        <v>41060</v>
      </c>
      <c r="E295" s="4" t="s">
        <v>2757</v>
      </c>
      <c r="F295" s="4" t="s">
        <v>29</v>
      </c>
      <c r="G295" s="4" t="s">
        <v>2758</v>
      </c>
      <c r="H295" s="4" t="s">
        <v>1082</v>
      </c>
      <c r="I295" s="4" t="s">
        <v>2759</v>
      </c>
      <c r="J295" s="4" t="s">
        <v>130</v>
      </c>
      <c r="K295" s="4" t="s">
        <v>1022</v>
      </c>
      <c r="L295" s="4">
        <v>989715750</v>
      </c>
      <c r="M295" s="4" t="s">
        <v>2760</v>
      </c>
      <c r="N295" s="4"/>
      <c r="O295" s="4" t="s">
        <v>36</v>
      </c>
      <c r="P295" s="4"/>
      <c r="Q295" s="4"/>
      <c r="R295" s="4" t="s">
        <v>37</v>
      </c>
      <c r="S295" s="4" t="s">
        <v>2761</v>
      </c>
      <c r="T295" s="4"/>
      <c r="U295" s="4"/>
      <c r="V295" s="4"/>
      <c r="W295" s="4"/>
      <c r="X295" s="4" t="s">
        <v>2762</v>
      </c>
      <c r="Y295" s="4" t="s">
        <v>2763</v>
      </c>
      <c r="Z295" s="6" t="str">
        <f>HYPERLINK("https://jotformz.com/form.php?formID=61755175322657&amp;sid=342950576110846866&amp;mode=edit","Edit Submission")</f>
        <v>Edit Submission</v>
      </c>
    </row>
    <row r="296" spans="1:26" ht="14.25" customHeight="1" x14ac:dyDescent="0.25">
      <c r="A296" s="7">
        <v>42549.638923611114</v>
      </c>
      <c r="B296" s="4" t="s">
        <v>2610</v>
      </c>
      <c r="C296" s="4" t="s">
        <v>2764</v>
      </c>
      <c r="D296" s="5">
        <v>41131</v>
      </c>
      <c r="E296" s="4" t="s">
        <v>2765</v>
      </c>
      <c r="F296" s="4" t="s">
        <v>29</v>
      </c>
      <c r="G296" s="4" t="s">
        <v>2766</v>
      </c>
      <c r="H296" s="4" t="s">
        <v>2767</v>
      </c>
      <c r="I296" s="4" t="s">
        <v>2768</v>
      </c>
      <c r="J296" s="4" t="s">
        <v>2769</v>
      </c>
      <c r="K296" s="4" t="s">
        <v>2770</v>
      </c>
      <c r="L296" s="4" t="s">
        <v>2771</v>
      </c>
      <c r="M296" s="4" t="s">
        <v>2772</v>
      </c>
      <c r="N296" s="4"/>
      <c r="O296" s="4" t="s">
        <v>97</v>
      </c>
      <c r="P296" s="4"/>
      <c r="Q296" s="4"/>
      <c r="R296" s="4" t="s">
        <v>37</v>
      </c>
      <c r="S296" s="4" t="s">
        <v>2773</v>
      </c>
      <c r="T296" s="4"/>
      <c r="U296" s="4"/>
      <c r="V296" s="4"/>
      <c r="W296" s="4"/>
      <c r="X296" s="4" t="s">
        <v>2774</v>
      </c>
      <c r="Y296" s="4" t="s">
        <v>2775</v>
      </c>
      <c r="Z296" s="6" t="str">
        <f>HYPERLINK("https://jotformz.com/form.php?formID=61755175322657&amp;sid=342950802364517361&amp;mode=edit","Edit Submission")</f>
        <v>Edit Submission</v>
      </c>
    </row>
    <row r="297" spans="1:26" ht="14.25" customHeight="1" x14ac:dyDescent="0.25">
      <c r="A297" s="7">
        <v>42549.655474537038</v>
      </c>
      <c r="B297" s="4" t="s">
        <v>931</v>
      </c>
      <c r="C297" s="4" t="s">
        <v>2776</v>
      </c>
      <c r="D297" s="5">
        <v>41036</v>
      </c>
      <c r="E297" s="4" t="s">
        <v>2777</v>
      </c>
      <c r="F297" s="4" t="s">
        <v>29</v>
      </c>
      <c r="G297" s="4" t="s">
        <v>2778</v>
      </c>
      <c r="H297" s="4" t="s">
        <v>1581</v>
      </c>
      <c r="I297" s="4" t="s">
        <v>2241</v>
      </c>
      <c r="J297" s="4" t="s">
        <v>2407</v>
      </c>
      <c r="K297" s="4" t="s">
        <v>2776</v>
      </c>
      <c r="L297" s="4">
        <v>225046370</v>
      </c>
      <c r="M297" s="4" t="s">
        <v>2779</v>
      </c>
      <c r="N297" s="4"/>
      <c r="O297" s="4" t="s">
        <v>985</v>
      </c>
      <c r="P297" s="4"/>
      <c r="Q297" s="4"/>
      <c r="R297" s="4" t="s">
        <v>37</v>
      </c>
      <c r="S297" s="4" t="s">
        <v>2780</v>
      </c>
      <c r="T297" s="4"/>
      <c r="U297" s="4"/>
      <c r="V297" s="4"/>
      <c r="W297" s="4"/>
      <c r="X297" s="4" t="s">
        <v>2781</v>
      </c>
      <c r="Y297" s="4" t="s">
        <v>2782</v>
      </c>
      <c r="Z297" s="6" t="str">
        <f>HYPERLINK("https://jotformz.com/form.php?formID=61755175322657&amp;sid=342952233422840894&amp;mode=edit","Edit Submission")</f>
        <v>Edit Submission</v>
      </c>
    </row>
    <row r="298" spans="1:26" ht="14.25" customHeight="1" x14ac:dyDescent="0.25">
      <c r="A298" s="7">
        <v>42549.656354166669</v>
      </c>
      <c r="B298" s="4" t="s">
        <v>1866</v>
      </c>
      <c r="C298" s="4" t="s">
        <v>2715</v>
      </c>
      <c r="D298" s="5">
        <v>41138</v>
      </c>
      <c r="E298" s="4" t="s">
        <v>2783</v>
      </c>
      <c r="F298" s="4" t="s">
        <v>29</v>
      </c>
      <c r="G298" s="4" t="s">
        <v>2717</v>
      </c>
      <c r="H298" s="4" t="s">
        <v>714</v>
      </c>
      <c r="I298" s="4" t="s">
        <v>2718</v>
      </c>
      <c r="J298" s="4" t="s">
        <v>815</v>
      </c>
      <c r="K298" s="4" t="s">
        <v>2152</v>
      </c>
      <c r="L298" s="4">
        <v>974761098</v>
      </c>
      <c r="M298" s="4" t="s">
        <v>2719</v>
      </c>
      <c r="N298" s="4"/>
      <c r="O298" s="4" t="s">
        <v>36</v>
      </c>
      <c r="P298" s="4"/>
      <c r="Q298" s="4"/>
      <c r="R298" s="4" t="s">
        <v>37</v>
      </c>
      <c r="S298" s="4" t="s">
        <v>2720</v>
      </c>
      <c r="T298" s="4"/>
      <c r="U298" s="4"/>
      <c r="V298" s="4"/>
      <c r="W298" s="4"/>
      <c r="X298" s="4" t="s">
        <v>2784</v>
      </c>
      <c r="Y298" s="4" t="s">
        <v>2785</v>
      </c>
      <c r="Z298" s="6" t="str">
        <f>HYPERLINK("https://jotformz.com/form.php?formID=61755175322657&amp;sid=342952309141438411&amp;mode=edit","Edit Submission")</f>
        <v>Edit Submission</v>
      </c>
    </row>
    <row r="299" spans="1:26" ht="14.25" customHeight="1" x14ac:dyDescent="0.25">
      <c r="A299" s="7">
        <v>42549.664652777778</v>
      </c>
      <c r="B299" s="4" t="s">
        <v>2786</v>
      </c>
      <c r="C299" s="4" t="s">
        <v>2787</v>
      </c>
      <c r="D299" s="5">
        <v>41184</v>
      </c>
      <c r="E299" s="4" t="s">
        <v>2788</v>
      </c>
      <c r="F299" s="4" t="s">
        <v>29</v>
      </c>
      <c r="G299" s="4" t="s">
        <v>2789</v>
      </c>
      <c r="H299" s="4" t="s">
        <v>2790</v>
      </c>
      <c r="I299" s="4" t="s">
        <v>2791</v>
      </c>
      <c r="J299" s="4" t="s">
        <v>1207</v>
      </c>
      <c r="K299" s="4" t="s">
        <v>2787</v>
      </c>
      <c r="L299" s="4">
        <v>957114479</v>
      </c>
      <c r="M299" s="4" t="s">
        <v>2792</v>
      </c>
      <c r="N299" s="4"/>
      <c r="O299" s="4" t="s">
        <v>97</v>
      </c>
      <c r="P299" s="4"/>
      <c r="Q299" s="4"/>
      <c r="R299" s="4" t="s">
        <v>37</v>
      </c>
      <c r="S299" s="4" t="s">
        <v>2793</v>
      </c>
      <c r="T299" s="4"/>
      <c r="U299" s="4"/>
      <c r="V299" s="4"/>
      <c r="W299" s="4"/>
      <c r="X299" s="4" t="s">
        <v>2794</v>
      </c>
      <c r="Y299" s="4" t="s">
        <v>2795</v>
      </c>
      <c r="Z299" s="6" t="str">
        <f>HYPERLINK("https://jotformz.com/form.php?formID=61755175322657&amp;sid=342953026251312900&amp;mode=edit","Edit Submission")</f>
        <v>Edit Submission</v>
      </c>
    </row>
    <row r="300" spans="1:26" ht="14.25" customHeight="1" x14ac:dyDescent="0.25">
      <c r="A300" s="7">
        <v>42549.665868055563</v>
      </c>
      <c r="B300" s="4" t="s">
        <v>2796</v>
      </c>
      <c r="C300" s="4" t="s">
        <v>2797</v>
      </c>
      <c r="D300" s="5">
        <v>41356</v>
      </c>
      <c r="E300" s="4" t="s">
        <v>2798</v>
      </c>
      <c r="F300" s="4" t="s">
        <v>29</v>
      </c>
      <c r="G300" s="4" t="s">
        <v>2799</v>
      </c>
      <c r="H300" s="4" t="s">
        <v>950</v>
      </c>
      <c r="I300" s="4" t="s">
        <v>497</v>
      </c>
      <c r="J300" s="4" t="s">
        <v>815</v>
      </c>
      <c r="K300" s="4" t="s">
        <v>2797</v>
      </c>
      <c r="L300" s="4" t="s">
        <v>2800</v>
      </c>
      <c r="M300" s="4" t="s">
        <v>2801</v>
      </c>
      <c r="N300" s="4"/>
      <c r="O300" s="4" t="s">
        <v>1046</v>
      </c>
      <c r="P300" s="4"/>
      <c r="Q300" s="4"/>
      <c r="R300" s="4" t="s">
        <v>37</v>
      </c>
      <c r="S300" s="4" t="s">
        <v>2802</v>
      </c>
      <c r="T300" s="4"/>
      <c r="U300" s="4"/>
      <c r="V300" s="4"/>
      <c r="W300" s="4"/>
      <c r="X300" s="4" t="s">
        <v>2803</v>
      </c>
      <c r="Y300" s="4" t="s">
        <v>2804</v>
      </c>
      <c r="Z300" s="6" t="str">
        <f>HYPERLINK("https://jotformz.com/form.php?formID=61755175322657&amp;sid=342953131302932543&amp;mode=edit","Edit Submission")</f>
        <v>Edit Submission</v>
      </c>
    </row>
    <row r="301" spans="1:26" ht="14.25" customHeight="1" x14ac:dyDescent="0.25">
      <c r="A301" s="7">
        <v>42549.666747685187</v>
      </c>
      <c r="B301" s="4" t="s">
        <v>2805</v>
      </c>
      <c r="C301" s="4" t="s">
        <v>980</v>
      </c>
      <c r="D301" s="5">
        <v>40798</v>
      </c>
      <c r="E301" s="4" t="s">
        <v>2806</v>
      </c>
      <c r="F301" s="4" t="s">
        <v>29</v>
      </c>
      <c r="G301" s="4" t="s">
        <v>2807</v>
      </c>
      <c r="H301" s="4" t="s">
        <v>1849</v>
      </c>
      <c r="I301" s="4" t="s">
        <v>364</v>
      </c>
      <c r="J301" s="4" t="s">
        <v>2098</v>
      </c>
      <c r="K301" s="4" t="s">
        <v>980</v>
      </c>
      <c r="L301" s="4">
        <v>954752023</v>
      </c>
      <c r="M301" s="4" t="s">
        <v>2808</v>
      </c>
      <c r="N301" s="4"/>
      <c r="O301" s="4" t="s">
        <v>355</v>
      </c>
      <c r="P301" s="4"/>
      <c r="Q301" s="4"/>
      <c r="R301" s="4" t="s">
        <v>37</v>
      </c>
      <c r="S301" s="4" t="s">
        <v>2809</v>
      </c>
      <c r="T301" s="4"/>
      <c r="U301" s="4"/>
      <c r="V301" s="4"/>
      <c r="W301" s="4"/>
      <c r="X301" s="4" t="s">
        <v>2810</v>
      </c>
      <c r="Y301" s="4" t="s">
        <v>2811</v>
      </c>
      <c r="Z301" s="6" t="str">
        <f>HYPERLINK("https://jotformz.com/form.php?formID=61755175322657&amp;sid=342953207888891262&amp;mode=edit","Edit Submission")</f>
        <v>Edit Submission</v>
      </c>
    </row>
    <row r="302" spans="1:26" ht="14.25" customHeight="1" x14ac:dyDescent="0.25">
      <c r="A302" s="7">
        <v>42549.670995370368</v>
      </c>
      <c r="B302" s="4" t="s">
        <v>41</v>
      </c>
      <c r="C302" s="4" t="s">
        <v>2812</v>
      </c>
      <c r="D302" s="5">
        <v>41218</v>
      </c>
      <c r="E302" s="4" t="s">
        <v>2813</v>
      </c>
      <c r="F302" s="4" t="s">
        <v>29</v>
      </c>
      <c r="G302" s="4" t="s">
        <v>2814</v>
      </c>
      <c r="H302" s="4" t="s">
        <v>2815</v>
      </c>
      <c r="I302" s="4" t="s">
        <v>2816</v>
      </c>
      <c r="J302" s="4" t="s">
        <v>175</v>
      </c>
      <c r="K302" s="4" t="s">
        <v>2812</v>
      </c>
      <c r="L302" s="4">
        <v>982458062</v>
      </c>
      <c r="M302" s="4" t="s">
        <v>2817</v>
      </c>
      <c r="N302" s="4"/>
      <c r="O302" s="4" t="s">
        <v>97</v>
      </c>
      <c r="P302" s="4"/>
      <c r="Q302" s="4"/>
      <c r="R302" s="4" t="s">
        <v>37</v>
      </c>
      <c r="S302" s="4" t="s">
        <v>2818</v>
      </c>
      <c r="T302" s="4"/>
      <c r="U302" s="4"/>
      <c r="V302" s="4"/>
      <c r="W302" s="4"/>
      <c r="X302" s="4" t="s">
        <v>2819</v>
      </c>
      <c r="Y302" s="4" t="s">
        <v>2820</v>
      </c>
      <c r="Z302" s="6" t="str">
        <f>HYPERLINK("https://jotformz.com/form.php?formID=61755175322657&amp;sid=342953574911338009&amp;mode=edit","Edit Submission")</f>
        <v>Edit Submission</v>
      </c>
    </row>
    <row r="303" spans="1:26" ht="14.25" customHeight="1" x14ac:dyDescent="0.25">
      <c r="A303" s="7">
        <v>42549.674386574072</v>
      </c>
      <c r="B303" s="4" t="s">
        <v>2821</v>
      </c>
      <c r="C303" s="4" t="s">
        <v>2822</v>
      </c>
      <c r="D303" s="5">
        <v>42579</v>
      </c>
      <c r="E303" s="4" t="s">
        <v>2823</v>
      </c>
      <c r="F303" s="4" t="s">
        <v>29</v>
      </c>
      <c r="G303" s="4" t="s">
        <v>2824</v>
      </c>
      <c r="H303" s="4" t="s">
        <v>2825</v>
      </c>
      <c r="I303" s="4" t="s">
        <v>2826</v>
      </c>
      <c r="J303" s="4" t="s">
        <v>2827</v>
      </c>
      <c r="K303" s="4" t="s">
        <v>696</v>
      </c>
      <c r="L303" s="4">
        <v>982391181</v>
      </c>
      <c r="M303" s="4" t="s">
        <v>2828</v>
      </c>
      <c r="N303" s="4"/>
      <c r="O303" s="4" t="s">
        <v>36</v>
      </c>
      <c r="P303" s="4"/>
      <c r="Q303" s="4"/>
      <c r="R303" s="4" t="s">
        <v>37</v>
      </c>
      <c r="S303" s="4" t="s">
        <v>2829</v>
      </c>
      <c r="T303" s="4"/>
      <c r="U303" s="4"/>
      <c r="V303" s="4"/>
      <c r="W303" s="4"/>
      <c r="X303" s="4" t="s">
        <v>2830</v>
      </c>
      <c r="Y303" s="4" t="s">
        <v>2831</v>
      </c>
      <c r="Z303" s="6" t="str">
        <f>HYPERLINK("https://jotformz.com/form.php?formID=61755175322657&amp;sid=342953867328426352&amp;mode=edit","Edit Submission")</f>
        <v>Edit Submission</v>
      </c>
    </row>
    <row r="304" spans="1:26" ht="14.25" customHeight="1" x14ac:dyDescent="0.25">
      <c r="A304" s="7">
        <v>42549.687581018523</v>
      </c>
      <c r="B304" s="4" t="s">
        <v>1498</v>
      </c>
      <c r="C304" s="4" t="s">
        <v>2832</v>
      </c>
      <c r="D304" s="5">
        <v>41274</v>
      </c>
      <c r="E304" s="4" t="s">
        <v>2833</v>
      </c>
      <c r="F304" s="4" t="s">
        <v>29</v>
      </c>
      <c r="G304" s="4" t="s">
        <v>104</v>
      </c>
      <c r="H304" s="4" t="s">
        <v>771</v>
      </c>
      <c r="I304" s="4" t="s">
        <v>908</v>
      </c>
      <c r="J304" s="4"/>
      <c r="K304" s="4"/>
      <c r="L304" s="4" t="s">
        <v>2834</v>
      </c>
      <c r="M304" s="4" t="s">
        <v>2835</v>
      </c>
      <c r="N304" s="4"/>
      <c r="O304" s="4" t="s">
        <v>445</v>
      </c>
      <c r="P304" s="4"/>
      <c r="Q304" s="4"/>
      <c r="R304" s="4" t="s">
        <v>37</v>
      </c>
      <c r="S304" s="4" t="s">
        <v>2836</v>
      </c>
      <c r="T304" s="4"/>
      <c r="U304" s="4"/>
      <c r="V304" s="4"/>
      <c r="W304" s="4"/>
      <c r="X304" s="4" t="s">
        <v>2837</v>
      </c>
      <c r="Y304" s="4" t="s">
        <v>2838</v>
      </c>
      <c r="Z304" s="6" t="str">
        <f>HYPERLINK("https://jotformz.com/form.php?formID=61755175322657&amp;sid=342955006352113200&amp;mode=edit","Edit Submission")</f>
        <v>Edit Submission</v>
      </c>
    </row>
    <row r="305" spans="1:26" ht="14.25" customHeight="1" x14ac:dyDescent="0.25">
      <c r="A305" s="7">
        <v>42549.707719907397</v>
      </c>
      <c r="B305" s="4" t="s">
        <v>1687</v>
      </c>
      <c r="C305" s="4" t="s">
        <v>2839</v>
      </c>
      <c r="D305" s="5">
        <v>41390</v>
      </c>
      <c r="E305" s="4" t="s">
        <v>2840</v>
      </c>
      <c r="F305" s="4" t="s">
        <v>29</v>
      </c>
      <c r="G305" s="4" t="s">
        <v>2841</v>
      </c>
      <c r="H305" s="4" t="s">
        <v>1737</v>
      </c>
      <c r="I305" s="4" t="s">
        <v>2842</v>
      </c>
      <c r="J305" s="4" t="s">
        <v>107</v>
      </c>
      <c r="K305" s="4" t="s">
        <v>2839</v>
      </c>
      <c r="L305" s="4">
        <v>222798952</v>
      </c>
      <c r="M305" s="4" t="s">
        <v>2843</v>
      </c>
      <c r="N305" s="4"/>
      <c r="O305" s="4" t="s">
        <v>985</v>
      </c>
      <c r="P305" s="4"/>
      <c r="Q305" s="4"/>
      <c r="R305" s="4" t="s">
        <v>37</v>
      </c>
      <c r="S305" s="4" t="s">
        <v>2844</v>
      </c>
      <c r="T305" s="4"/>
      <c r="U305" s="4"/>
      <c r="V305" s="4"/>
      <c r="W305" s="4"/>
      <c r="X305" s="4" t="s">
        <v>2845</v>
      </c>
      <c r="Y305" s="4" t="s">
        <v>2846</v>
      </c>
      <c r="Z305" s="6" t="str">
        <f>HYPERLINK("https://jotformz.com/form.php?formID=61755175322657&amp;sid=342956746591679763&amp;mode=edit","Edit Submission")</f>
        <v>Edit Submission</v>
      </c>
    </row>
    <row r="306" spans="1:26" ht="14.25" customHeight="1" x14ac:dyDescent="0.25">
      <c r="A306" s="7">
        <v>42549.716446759259</v>
      </c>
      <c r="B306" s="4" t="s">
        <v>2847</v>
      </c>
      <c r="C306" s="4" t="s">
        <v>2848</v>
      </c>
      <c r="D306" s="5">
        <v>41133</v>
      </c>
      <c r="E306" s="4" t="s">
        <v>2849</v>
      </c>
      <c r="F306" s="4" t="s">
        <v>29</v>
      </c>
      <c r="G306" s="4" t="s">
        <v>2850</v>
      </c>
      <c r="H306" s="4" t="s">
        <v>2851</v>
      </c>
      <c r="I306" s="4" t="s">
        <v>2852</v>
      </c>
      <c r="J306" s="4" t="s">
        <v>2853</v>
      </c>
      <c r="K306" s="4" t="s">
        <v>2848</v>
      </c>
      <c r="L306" s="4">
        <v>996188406</v>
      </c>
      <c r="M306" s="4" t="s">
        <v>2854</v>
      </c>
      <c r="N306" s="4"/>
      <c r="O306" s="4" t="s">
        <v>270</v>
      </c>
      <c r="P306" s="4"/>
      <c r="Q306" s="4"/>
      <c r="R306" s="4" t="s">
        <v>37</v>
      </c>
      <c r="S306" s="4" t="s">
        <v>2855</v>
      </c>
      <c r="T306" s="4" t="s">
        <v>2856</v>
      </c>
      <c r="U306" s="4" t="s">
        <v>2856</v>
      </c>
      <c r="V306" s="4" t="s">
        <v>2856</v>
      </c>
      <c r="W306" s="4" t="s">
        <v>2856</v>
      </c>
      <c r="X306" s="4" t="s">
        <v>2857</v>
      </c>
      <c r="Y306" s="4" t="s">
        <v>2858</v>
      </c>
      <c r="Z306" s="6" t="str">
        <f>HYPERLINK("https://jotformz.com/form.php?formID=61755175322657&amp;sid=342957501601325331&amp;mode=edit","Edit Submission")</f>
        <v>Edit Submission</v>
      </c>
    </row>
    <row r="307" spans="1:26" ht="14.25" customHeight="1" x14ac:dyDescent="0.25">
      <c r="A307" s="7">
        <v>42549.72084490741</v>
      </c>
      <c r="B307" s="4" t="s">
        <v>2859</v>
      </c>
      <c r="C307" s="4" t="s">
        <v>2860</v>
      </c>
      <c r="D307" s="5">
        <v>41155</v>
      </c>
      <c r="E307" s="4" t="s">
        <v>2861</v>
      </c>
      <c r="F307" s="4" t="s">
        <v>29</v>
      </c>
      <c r="G307" s="4" t="s">
        <v>2862</v>
      </c>
      <c r="H307" s="4" t="s">
        <v>2863</v>
      </c>
      <c r="I307" s="4" t="s">
        <v>2864</v>
      </c>
      <c r="J307" s="4" t="s">
        <v>969</v>
      </c>
      <c r="K307" s="4" t="s">
        <v>2860</v>
      </c>
      <c r="L307" s="4">
        <v>974865780</v>
      </c>
      <c r="M307" s="4" t="s">
        <v>2865</v>
      </c>
      <c r="N307" s="4"/>
      <c r="O307" s="4" t="s">
        <v>2866</v>
      </c>
      <c r="P307" s="4"/>
      <c r="Q307" s="4"/>
      <c r="R307" s="4" t="s">
        <v>37</v>
      </c>
      <c r="S307" s="4" t="s">
        <v>2867</v>
      </c>
      <c r="T307" s="4" t="s">
        <v>2856</v>
      </c>
      <c r="U307" s="4" t="s">
        <v>2856</v>
      </c>
      <c r="V307" s="4" t="s">
        <v>2856</v>
      </c>
      <c r="W307" s="4" t="s">
        <v>2868</v>
      </c>
      <c r="X307" s="4" t="s">
        <v>2869</v>
      </c>
      <c r="Y307" s="4" t="s">
        <v>2870</v>
      </c>
      <c r="Z307" s="6" t="str">
        <f>HYPERLINK("https://jotformz.com/form.php?formID=61755175322657&amp;sid=342957880270415388&amp;mode=edit","Edit Submission")</f>
        <v>Edit Submission</v>
      </c>
    </row>
    <row r="308" spans="1:26" ht="14.25" customHeight="1" x14ac:dyDescent="0.25">
      <c r="A308" s="7">
        <v>42549.722881944443</v>
      </c>
      <c r="B308" s="4" t="s">
        <v>950</v>
      </c>
      <c r="C308" s="4" t="s">
        <v>948</v>
      </c>
      <c r="D308" s="5">
        <v>41057</v>
      </c>
      <c r="E308" s="4" t="s">
        <v>2871</v>
      </c>
      <c r="F308" s="4" t="s">
        <v>29</v>
      </c>
      <c r="G308" s="4" t="s">
        <v>2659</v>
      </c>
      <c r="H308" s="4" t="s">
        <v>306</v>
      </c>
      <c r="I308" s="4" t="s">
        <v>2872</v>
      </c>
      <c r="J308" s="4" t="s">
        <v>2873</v>
      </c>
      <c r="K308" s="4" t="s">
        <v>948</v>
      </c>
      <c r="L308" s="4">
        <v>990896065</v>
      </c>
      <c r="M308" s="4" t="s">
        <v>2874</v>
      </c>
      <c r="N308" s="4"/>
      <c r="O308" s="4" t="s">
        <v>36</v>
      </c>
      <c r="P308" s="4"/>
      <c r="Q308" s="4"/>
      <c r="R308" s="4" t="s">
        <v>37</v>
      </c>
      <c r="S308" s="4" t="s">
        <v>2875</v>
      </c>
      <c r="T308" s="4"/>
      <c r="U308" s="4"/>
      <c r="V308" s="4"/>
      <c r="W308" s="4"/>
      <c r="X308" s="4" t="s">
        <v>2876</v>
      </c>
      <c r="Y308" s="4" t="s">
        <v>2877</v>
      </c>
      <c r="Z308" s="6" t="str">
        <f>HYPERLINK("https://jotformz.com/form.php?formID=61755175322657&amp;sid=342958057991463750&amp;mode=edit","Edit Submission")</f>
        <v>Edit Submission</v>
      </c>
    </row>
    <row r="309" spans="1:26" ht="14.25" customHeight="1" x14ac:dyDescent="0.25">
      <c r="A309" s="7">
        <v>42549.729687500003</v>
      </c>
      <c r="B309" s="4" t="s">
        <v>2878</v>
      </c>
      <c r="C309" s="4" t="s">
        <v>2879</v>
      </c>
      <c r="D309" s="5">
        <v>41008</v>
      </c>
      <c r="E309" s="4" t="s">
        <v>2880</v>
      </c>
      <c r="F309" s="4" t="s">
        <v>29</v>
      </c>
      <c r="G309" s="4" t="s">
        <v>2881</v>
      </c>
      <c r="H309" s="4" t="s">
        <v>406</v>
      </c>
      <c r="I309" s="4" t="s">
        <v>2882</v>
      </c>
      <c r="J309" s="4" t="s">
        <v>1602</v>
      </c>
      <c r="K309" s="4" t="s">
        <v>2879</v>
      </c>
      <c r="L309" s="4">
        <v>962181725</v>
      </c>
      <c r="M309" s="4" t="s">
        <v>2883</v>
      </c>
      <c r="N309" s="4"/>
      <c r="O309" s="4" t="s">
        <v>2884</v>
      </c>
      <c r="P309" s="4"/>
      <c r="Q309" s="4"/>
      <c r="R309" s="4" t="s">
        <v>37</v>
      </c>
      <c r="S309" s="4" t="s">
        <v>2885</v>
      </c>
      <c r="T309" s="4" t="s">
        <v>2868</v>
      </c>
      <c r="U309" s="4" t="s">
        <v>2868</v>
      </c>
      <c r="V309" s="4" t="s">
        <v>2868</v>
      </c>
      <c r="W309" s="4" t="s">
        <v>2868</v>
      </c>
      <c r="X309" s="4" t="s">
        <v>2886</v>
      </c>
      <c r="Y309" s="4" t="s">
        <v>2887</v>
      </c>
      <c r="Z309" s="6" t="str">
        <f>HYPERLINK("https://jotformz.com/form.php?formID=61755175322657&amp;sid=342958644001872737&amp;mode=edit","Edit Submission")</f>
        <v>Edit Submission</v>
      </c>
    </row>
    <row r="310" spans="1:26" ht="14.25" customHeight="1" x14ac:dyDescent="0.25">
      <c r="A310" s="7">
        <v>42549.73296296296</v>
      </c>
      <c r="B310" s="4" t="s">
        <v>1131</v>
      </c>
      <c r="C310" s="4" t="s">
        <v>772</v>
      </c>
      <c r="D310" s="5">
        <v>41099</v>
      </c>
      <c r="E310" s="4" t="s">
        <v>2888</v>
      </c>
      <c r="F310" s="4" t="s">
        <v>29</v>
      </c>
      <c r="G310" s="4" t="s">
        <v>2889</v>
      </c>
      <c r="H310" s="4" t="s">
        <v>2890</v>
      </c>
      <c r="I310" s="4" t="s">
        <v>2891</v>
      </c>
      <c r="J310" s="4" t="s">
        <v>2892</v>
      </c>
      <c r="K310" s="4" t="s">
        <v>772</v>
      </c>
      <c r="L310" s="4">
        <v>991624979</v>
      </c>
      <c r="M310" s="4" t="s">
        <v>2893</v>
      </c>
      <c r="N310" s="4"/>
      <c r="O310" s="4" t="s">
        <v>944</v>
      </c>
      <c r="P310" s="4"/>
      <c r="Q310" s="4"/>
      <c r="R310" s="4" t="s">
        <v>37</v>
      </c>
      <c r="S310" s="4" t="s">
        <v>2894</v>
      </c>
      <c r="T310" s="4" t="s">
        <v>2856</v>
      </c>
      <c r="U310" s="4" t="s">
        <v>2856</v>
      </c>
      <c r="V310" s="4" t="s">
        <v>2856</v>
      </c>
      <c r="W310" s="4" t="s">
        <v>2856</v>
      </c>
      <c r="X310" s="4" t="s">
        <v>2093</v>
      </c>
      <c r="Y310" s="4" t="s">
        <v>2895</v>
      </c>
      <c r="Z310" s="6" t="str">
        <f>HYPERLINK("https://jotformz.com/form.php?formID=61755175322657&amp;sid=342958927070462827&amp;mode=edit","Edit Submission")</f>
        <v>Edit Submission</v>
      </c>
    </row>
    <row r="311" spans="1:26" ht="14.25" customHeight="1" x14ac:dyDescent="0.25">
      <c r="A311" s="7">
        <v>42549.736388888887</v>
      </c>
      <c r="B311" s="4" t="s">
        <v>2896</v>
      </c>
      <c r="C311" s="4" t="s">
        <v>576</v>
      </c>
      <c r="D311" s="5">
        <v>41187</v>
      </c>
      <c r="E311" s="4" t="s">
        <v>2897</v>
      </c>
      <c r="F311" s="4" t="s">
        <v>29</v>
      </c>
      <c r="G311" s="4" t="s">
        <v>2898</v>
      </c>
      <c r="H311" s="4" t="s">
        <v>117</v>
      </c>
      <c r="I311" s="4" t="s">
        <v>2899</v>
      </c>
      <c r="J311" s="4" t="s">
        <v>1628</v>
      </c>
      <c r="K311" s="4" t="s">
        <v>576</v>
      </c>
      <c r="L311" s="4">
        <v>999274709</v>
      </c>
      <c r="M311" s="4" t="s">
        <v>2900</v>
      </c>
      <c r="N311" s="4"/>
      <c r="O311" s="4" t="s">
        <v>97</v>
      </c>
      <c r="P311" s="4"/>
      <c r="Q311" s="4"/>
      <c r="R311" s="4" t="s">
        <v>37</v>
      </c>
      <c r="S311" s="4" t="s">
        <v>2901</v>
      </c>
      <c r="T311" s="4"/>
      <c r="U311" s="4"/>
      <c r="V311" s="4"/>
      <c r="W311" s="4"/>
      <c r="X311" s="4" t="s">
        <v>2902</v>
      </c>
      <c r="Y311" s="4" t="s">
        <v>2903</v>
      </c>
      <c r="Z311" s="6" t="str">
        <f>HYPERLINK("https://jotformz.com/form.php?formID=61755175322657&amp;sid=342959224045873131&amp;mode=edit","Edit Submission")</f>
        <v>Edit Submission</v>
      </c>
    </row>
    <row r="312" spans="1:26" ht="14.25" customHeight="1" x14ac:dyDescent="0.25">
      <c r="A312" s="7">
        <v>42549.748043981483</v>
      </c>
      <c r="B312" s="4" t="s">
        <v>175</v>
      </c>
      <c r="C312" s="4" t="s">
        <v>2904</v>
      </c>
      <c r="D312" s="5">
        <v>40939</v>
      </c>
      <c r="E312" s="4" t="s">
        <v>2905</v>
      </c>
      <c r="F312" s="4" t="s">
        <v>29</v>
      </c>
      <c r="G312" s="4" t="s">
        <v>2906</v>
      </c>
      <c r="H312" s="4" t="s">
        <v>2907</v>
      </c>
      <c r="I312" s="4" t="s">
        <v>465</v>
      </c>
      <c r="J312" s="4" t="s">
        <v>2908</v>
      </c>
      <c r="K312" s="4" t="s">
        <v>2909</v>
      </c>
      <c r="L312" s="4">
        <v>994027239</v>
      </c>
      <c r="M312" s="4" t="s">
        <v>2910</v>
      </c>
      <c r="N312" s="4"/>
      <c r="O312" s="4" t="s">
        <v>85</v>
      </c>
      <c r="P312" s="4"/>
      <c r="Q312" s="4"/>
      <c r="R312" s="4" t="s">
        <v>37</v>
      </c>
      <c r="S312" s="4" t="s">
        <v>2911</v>
      </c>
      <c r="T312" s="4" t="s">
        <v>2868</v>
      </c>
      <c r="U312" s="4" t="s">
        <v>2868</v>
      </c>
      <c r="V312" s="4" t="s">
        <v>2868</v>
      </c>
      <c r="W312" s="4" t="s">
        <v>2868</v>
      </c>
      <c r="X312" s="4" t="s">
        <v>2912</v>
      </c>
      <c r="Y312" s="4" t="s">
        <v>2913</v>
      </c>
      <c r="Z312" s="6" t="str">
        <f>HYPERLINK("https://jotformz.com/form.php?formID=61755175322657&amp;sid=342960231069579520&amp;mode=edit","Edit Submission")</f>
        <v>Edit Submission</v>
      </c>
    </row>
    <row r="313" spans="1:26" ht="14.25" customHeight="1" x14ac:dyDescent="0.25">
      <c r="A313" s="7">
        <v>42549.751168981478</v>
      </c>
      <c r="B313" s="4" t="s">
        <v>2914</v>
      </c>
      <c r="C313" s="4" t="s">
        <v>2915</v>
      </c>
      <c r="D313" s="5">
        <v>41098</v>
      </c>
      <c r="E313" s="4" t="s">
        <v>2916</v>
      </c>
      <c r="F313" s="4" t="s">
        <v>29</v>
      </c>
      <c r="G313" s="4" t="s">
        <v>2917</v>
      </c>
      <c r="H313" s="4" t="s">
        <v>2918</v>
      </c>
      <c r="I313" s="4" t="s">
        <v>2919</v>
      </c>
      <c r="J313" s="4" t="s">
        <v>2920</v>
      </c>
      <c r="K313" s="4" t="s">
        <v>2921</v>
      </c>
      <c r="L313" s="4">
        <v>997603327</v>
      </c>
      <c r="M313" s="4" t="s">
        <v>2922</v>
      </c>
      <c r="N313" s="4"/>
      <c r="O313" s="4" t="s">
        <v>944</v>
      </c>
      <c r="P313" s="4"/>
      <c r="Q313" s="4"/>
      <c r="R313" s="4" t="s">
        <v>37</v>
      </c>
      <c r="S313" s="4" t="s">
        <v>2923</v>
      </c>
      <c r="T313" s="4" t="s">
        <v>2856</v>
      </c>
      <c r="U313" s="4"/>
      <c r="V313" s="4"/>
      <c r="W313" s="4"/>
      <c r="X313" s="4" t="s">
        <v>2623</v>
      </c>
      <c r="Y313" s="4" t="s">
        <v>2924</v>
      </c>
      <c r="Z313" s="6" t="str">
        <f>HYPERLINK("https://jotformz.com/form.php?formID=61755175322657&amp;sid=342960500212189651&amp;mode=edit","Edit Submission")</f>
        <v>Edit Submission</v>
      </c>
    </row>
    <row r="314" spans="1:26" ht="14.25" customHeight="1" x14ac:dyDescent="0.25">
      <c r="A314" s="7">
        <v>42549.762974537043</v>
      </c>
      <c r="B314" s="4" t="s">
        <v>306</v>
      </c>
      <c r="C314" s="4" t="s">
        <v>2089</v>
      </c>
      <c r="D314" s="5">
        <v>41277</v>
      </c>
      <c r="E314" s="4" t="s">
        <v>2925</v>
      </c>
      <c r="F314" s="4" t="s">
        <v>29</v>
      </c>
      <c r="G314" s="4" t="s">
        <v>2042</v>
      </c>
      <c r="H314" s="4" t="s">
        <v>56</v>
      </c>
      <c r="I314" s="4" t="s">
        <v>2043</v>
      </c>
      <c r="J314" s="4" t="s">
        <v>308</v>
      </c>
      <c r="K314" s="4" t="s">
        <v>2089</v>
      </c>
      <c r="L314" s="4">
        <v>971799932</v>
      </c>
      <c r="M314" s="4" t="s">
        <v>2045</v>
      </c>
      <c r="N314" s="4"/>
      <c r="O314" s="4" t="s">
        <v>944</v>
      </c>
      <c r="P314" s="4"/>
      <c r="Q314" s="4"/>
      <c r="R314" s="4" t="s">
        <v>37</v>
      </c>
      <c r="S314" s="4" t="s">
        <v>2092</v>
      </c>
      <c r="T314" s="4" t="s">
        <v>2856</v>
      </c>
      <c r="U314" s="4" t="s">
        <v>2856</v>
      </c>
      <c r="V314" s="4" t="s">
        <v>2856</v>
      </c>
      <c r="W314" s="4" t="s">
        <v>2856</v>
      </c>
      <c r="X314" s="4" t="s">
        <v>2093</v>
      </c>
      <c r="Y314" s="4" t="s">
        <v>2926</v>
      </c>
      <c r="Z314" s="6" t="str">
        <f>HYPERLINK("https://jotformz.com/form.php?formID=61755175322657&amp;sid=342961521070638559&amp;mode=edit","Edit Submission")</f>
        <v>Edit Submission</v>
      </c>
    </row>
    <row r="315" spans="1:26" ht="14.25" customHeight="1" x14ac:dyDescent="0.25">
      <c r="A315" s="7">
        <v>42549.765069444453</v>
      </c>
      <c r="B315" s="4" t="s">
        <v>2927</v>
      </c>
      <c r="C315" s="4" t="s">
        <v>2928</v>
      </c>
      <c r="D315" s="5">
        <v>41124</v>
      </c>
      <c r="E315" s="4" t="s">
        <v>2929</v>
      </c>
      <c r="F315" s="4" t="s">
        <v>29</v>
      </c>
      <c r="G315" s="4" t="s">
        <v>2930</v>
      </c>
      <c r="H315" s="4" t="s">
        <v>2931</v>
      </c>
      <c r="I315" s="4" t="s">
        <v>2932</v>
      </c>
      <c r="J315" s="4" t="s">
        <v>2933</v>
      </c>
      <c r="K315" s="4" t="s">
        <v>2928</v>
      </c>
      <c r="L315" s="4">
        <v>222772565</v>
      </c>
      <c r="M315" s="4" t="s">
        <v>2934</v>
      </c>
      <c r="N315" s="4"/>
      <c r="O315" s="4" t="s">
        <v>2935</v>
      </c>
      <c r="P315" s="4"/>
      <c r="Q315" s="4"/>
      <c r="R315" s="4" t="s">
        <v>37</v>
      </c>
      <c r="S315" s="4" t="s">
        <v>2936</v>
      </c>
      <c r="T315" s="4" t="s">
        <v>2856</v>
      </c>
      <c r="U315" s="4" t="s">
        <v>2856</v>
      </c>
      <c r="V315" s="4" t="s">
        <v>2856</v>
      </c>
      <c r="W315" s="4" t="s">
        <v>2856</v>
      </c>
      <c r="X315" s="4" t="s">
        <v>2937</v>
      </c>
      <c r="Y315" s="4" t="s">
        <v>2938</v>
      </c>
      <c r="Z315" s="6" t="str">
        <f>HYPERLINK("https://jotformz.com/form.php?formID=61755175322657&amp;sid=342961701243586993&amp;mode=edit","Edit Submission")</f>
        <v>Edit Submission</v>
      </c>
    </row>
    <row r="316" spans="1:26" ht="14.25" customHeight="1" x14ac:dyDescent="0.25">
      <c r="A316" s="7">
        <v>42549.765277777777</v>
      </c>
      <c r="B316" s="4" t="s">
        <v>2039</v>
      </c>
      <c r="C316" s="4" t="s">
        <v>2040</v>
      </c>
      <c r="D316" s="5">
        <v>41173</v>
      </c>
      <c r="E316" s="4" t="s">
        <v>2939</v>
      </c>
      <c r="F316" s="4" t="s">
        <v>29</v>
      </c>
      <c r="G316" s="4" t="s">
        <v>2042</v>
      </c>
      <c r="H316" s="4" t="s">
        <v>1849</v>
      </c>
      <c r="I316" s="4" t="s">
        <v>2043</v>
      </c>
      <c r="J316" s="4"/>
      <c r="K316" s="4"/>
      <c r="L316" s="4">
        <v>954407131</v>
      </c>
      <c r="M316" s="4" t="s">
        <v>2045</v>
      </c>
      <c r="N316" s="4"/>
      <c r="O316" s="4" t="s">
        <v>944</v>
      </c>
      <c r="P316" s="4"/>
      <c r="Q316" s="4"/>
      <c r="R316" s="4" t="s">
        <v>37</v>
      </c>
      <c r="S316" s="4" t="s">
        <v>2046</v>
      </c>
      <c r="T316" s="4" t="s">
        <v>2856</v>
      </c>
      <c r="U316" s="4" t="s">
        <v>2856</v>
      </c>
      <c r="V316" s="4" t="s">
        <v>2856</v>
      </c>
      <c r="W316" s="4" t="s">
        <v>2856</v>
      </c>
      <c r="X316" s="4" t="s">
        <v>2047</v>
      </c>
      <c r="Y316" s="4" t="s">
        <v>2940</v>
      </c>
      <c r="Z316" s="6" t="str">
        <f>HYPERLINK("https://jotformz.com/form.php?formID=61755175322657&amp;sid=342961720077244009&amp;mode=edit","Edit Submission")</f>
        <v>Edit Submission</v>
      </c>
    </row>
    <row r="317" spans="1:26" ht="14.25" customHeight="1" x14ac:dyDescent="0.25">
      <c r="A317" s="7">
        <v>42549.800763888888</v>
      </c>
      <c r="B317" s="4" t="s">
        <v>1662</v>
      </c>
      <c r="C317" s="4" t="s">
        <v>824</v>
      </c>
      <c r="D317" s="5">
        <v>40512</v>
      </c>
      <c r="E317" s="4" t="s">
        <v>2941</v>
      </c>
      <c r="F317" s="4" t="s">
        <v>161</v>
      </c>
      <c r="G317" s="4"/>
      <c r="H317" s="4" t="s">
        <v>1440</v>
      </c>
      <c r="I317" s="4" t="s">
        <v>2942</v>
      </c>
      <c r="J317" s="4" t="s">
        <v>2943</v>
      </c>
      <c r="K317" s="4" t="s">
        <v>824</v>
      </c>
      <c r="L317" s="4">
        <v>955295459</v>
      </c>
      <c r="M317" s="4" t="s">
        <v>2944</v>
      </c>
      <c r="N317" s="4"/>
      <c r="O317" s="4" t="s">
        <v>97</v>
      </c>
      <c r="P317" s="4"/>
      <c r="Q317" s="4"/>
      <c r="R317" s="4" t="s">
        <v>37</v>
      </c>
      <c r="S317" s="4" t="s">
        <v>2945</v>
      </c>
      <c r="T317" s="4" t="s">
        <v>2856</v>
      </c>
      <c r="U317" s="4" t="s">
        <v>2856</v>
      </c>
      <c r="V317" s="4" t="s">
        <v>2856</v>
      </c>
      <c r="W317" s="4" t="s">
        <v>2856</v>
      </c>
      <c r="X317" s="4" t="s">
        <v>2946</v>
      </c>
      <c r="Y317" s="4" t="s">
        <v>2947</v>
      </c>
      <c r="Z317" s="6" t="str">
        <f>HYPERLINK("https://jotformz.com/form.php?formID=61755175322657&amp;sid=342964786673489942&amp;mode=edit","Edit Submission")</f>
        <v>Edit Submission</v>
      </c>
    </row>
    <row r="318" spans="1:26" ht="14.25" customHeight="1" x14ac:dyDescent="0.25">
      <c r="A318" s="7">
        <v>42549.810532407413</v>
      </c>
      <c r="B318" s="4" t="s">
        <v>1866</v>
      </c>
      <c r="C318" s="4" t="s">
        <v>2715</v>
      </c>
      <c r="D318" s="5">
        <v>41138</v>
      </c>
      <c r="E318" s="4" t="s">
        <v>2948</v>
      </c>
      <c r="F318" s="4" t="s">
        <v>29</v>
      </c>
      <c r="G318" s="4" t="s">
        <v>2717</v>
      </c>
      <c r="H318" s="4" t="s">
        <v>714</v>
      </c>
      <c r="I318" s="4" t="s">
        <v>2718</v>
      </c>
      <c r="J318" s="4" t="s">
        <v>815</v>
      </c>
      <c r="K318" s="4" t="s">
        <v>2152</v>
      </c>
      <c r="L318" s="4">
        <v>974761098</v>
      </c>
      <c r="M318" s="4" t="s">
        <v>2719</v>
      </c>
      <c r="N318" s="4"/>
      <c r="O318" s="4" t="s">
        <v>36</v>
      </c>
      <c r="P318" s="4"/>
      <c r="Q318" s="4"/>
      <c r="R318" s="4" t="s">
        <v>37</v>
      </c>
      <c r="S318" s="4" t="s">
        <v>2720</v>
      </c>
      <c r="T318" s="4"/>
      <c r="U318" s="4"/>
      <c r="V318" s="4"/>
      <c r="W318" s="4"/>
      <c r="X318" s="4" t="s">
        <v>2721</v>
      </c>
      <c r="Y318" s="4" t="s">
        <v>2949</v>
      </c>
      <c r="Z318" s="6" t="str">
        <f>HYPERLINK("https://jotformz.com/form.php?formID=61755175322657&amp;sid=342965630632703249&amp;mode=edit","Edit Submission")</f>
        <v>Edit Submission</v>
      </c>
    </row>
    <row r="319" spans="1:26" ht="14.25" customHeight="1" x14ac:dyDescent="0.25">
      <c r="A319" s="7">
        <v>42549.821956018517</v>
      </c>
      <c r="B319" s="4" t="s">
        <v>2950</v>
      </c>
      <c r="C319" s="4" t="s">
        <v>2951</v>
      </c>
      <c r="D319" s="5">
        <v>41279</v>
      </c>
      <c r="E319" s="4" t="s">
        <v>2952</v>
      </c>
      <c r="F319" s="4" t="s">
        <v>29</v>
      </c>
      <c r="G319" s="4" t="s">
        <v>2953</v>
      </c>
      <c r="H319" s="4" t="s">
        <v>2954</v>
      </c>
      <c r="I319" s="4" t="s">
        <v>2955</v>
      </c>
      <c r="J319" s="4" t="s">
        <v>2956</v>
      </c>
      <c r="K319" s="4" t="s">
        <v>2951</v>
      </c>
      <c r="L319" s="4" t="s">
        <v>2957</v>
      </c>
      <c r="M319" s="4" t="s">
        <v>2958</v>
      </c>
      <c r="N319" s="4"/>
      <c r="O319" s="4" t="s">
        <v>97</v>
      </c>
      <c r="P319" s="4"/>
      <c r="Q319" s="4"/>
      <c r="R319" s="4" t="s">
        <v>37</v>
      </c>
      <c r="S319" s="4" t="s">
        <v>2959</v>
      </c>
      <c r="T319" s="4" t="s">
        <v>2868</v>
      </c>
      <c r="U319" s="4" t="s">
        <v>2868</v>
      </c>
      <c r="V319" s="4" t="s">
        <v>2868</v>
      </c>
      <c r="W319" s="4" t="s">
        <v>2960</v>
      </c>
      <c r="X319" s="4" t="s">
        <v>2961</v>
      </c>
      <c r="Y319" s="4" t="s">
        <v>2962</v>
      </c>
      <c r="Z319" s="6" t="str">
        <f>HYPERLINK("https://jotformz.com/form.php?formID=61755175322657&amp;sid=342966617487797943&amp;mode=edit","Edit Submission")</f>
        <v>Edit Submission</v>
      </c>
    </row>
    <row r="320" spans="1:26" ht="14.25" customHeight="1" x14ac:dyDescent="0.25">
      <c r="A320" s="7">
        <v>42549.84814814815</v>
      </c>
      <c r="B320" s="4" t="s">
        <v>481</v>
      </c>
      <c r="C320" s="4" t="s">
        <v>2963</v>
      </c>
      <c r="D320" s="5">
        <v>41235</v>
      </c>
      <c r="E320" s="4" t="s">
        <v>2964</v>
      </c>
      <c r="F320" s="4" t="s">
        <v>29</v>
      </c>
      <c r="G320" s="4" t="s">
        <v>2965</v>
      </c>
      <c r="H320" s="4" t="s">
        <v>139</v>
      </c>
      <c r="I320" s="4" t="s">
        <v>2966</v>
      </c>
      <c r="J320" s="4" t="s">
        <v>931</v>
      </c>
      <c r="K320" s="4" t="s">
        <v>2963</v>
      </c>
      <c r="L320" s="4">
        <v>976751264</v>
      </c>
      <c r="M320" s="4" t="s">
        <v>2967</v>
      </c>
      <c r="N320" s="4"/>
      <c r="O320" s="4" t="s">
        <v>355</v>
      </c>
      <c r="P320" s="4"/>
      <c r="Q320" s="4"/>
      <c r="R320" s="4" t="s">
        <v>37</v>
      </c>
      <c r="S320" s="4" t="s">
        <v>2968</v>
      </c>
      <c r="T320" s="4" t="s">
        <v>2856</v>
      </c>
      <c r="U320" s="4" t="s">
        <v>2856</v>
      </c>
      <c r="V320" s="4" t="s">
        <v>2856</v>
      </c>
      <c r="W320" s="4" t="s">
        <v>2856</v>
      </c>
      <c r="X320" s="4" t="s">
        <v>2969</v>
      </c>
      <c r="Y320" s="4" t="s">
        <v>2970</v>
      </c>
      <c r="Z320" s="6" t="str">
        <f>HYPERLINK("https://jotformz.com/form.php?formID=61755175322657&amp;sid=342968879092580086&amp;mode=edit","Edit Submission")</f>
        <v>Edit Submission</v>
      </c>
    </row>
    <row r="321" spans="1:26" ht="14.25" customHeight="1" x14ac:dyDescent="0.25">
      <c r="A321" s="7">
        <v>42549.858055555553</v>
      </c>
      <c r="B321" s="4" t="s">
        <v>2971</v>
      </c>
      <c r="C321" s="4" t="s">
        <v>1269</v>
      </c>
      <c r="D321" s="5">
        <v>41059</v>
      </c>
      <c r="E321" s="4" t="s">
        <v>2972</v>
      </c>
      <c r="F321" s="4" t="s">
        <v>29</v>
      </c>
      <c r="G321" s="4" t="s">
        <v>2973</v>
      </c>
      <c r="H321" s="4" t="s">
        <v>2974</v>
      </c>
      <c r="I321" s="4" t="s">
        <v>2975</v>
      </c>
      <c r="J321" s="4" t="s">
        <v>2976</v>
      </c>
      <c r="K321" s="4" t="s">
        <v>1269</v>
      </c>
      <c r="L321" s="4">
        <v>965308556</v>
      </c>
      <c r="M321" s="4" t="s">
        <v>2977</v>
      </c>
      <c r="N321" s="4"/>
      <c r="O321" s="4" t="s">
        <v>445</v>
      </c>
      <c r="P321" s="4"/>
      <c r="Q321" s="4"/>
      <c r="R321" s="4" t="s">
        <v>37</v>
      </c>
      <c r="S321" s="4" t="s">
        <v>2978</v>
      </c>
      <c r="T321" s="4" t="s">
        <v>2856</v>
      </c>
      <c r="U321" s="4" t="s">
        <v>2856</v>
      </c>
      <c r="V321" s="4" t="s">
        <v>2856</v>
      </c>
      <c r="W321" s="4" t="s">
        <v>2856</v>
      </c>
      <c r="X321" s="4" t="s">
        <v>2979</v>
      </c>
      <c r="Y321" s="4" t="s">
        <v>2980</v>
      </c>
      <c r="Z321" s="6" t="str">
        <f>HYPERLINK("https://jotformz.com/form.php?formID=61755175322657&amp;sid=342969736072452380&amp;mode=edit","Edit Submission")</f>
        <v>Edit Submission</v>
      </c>
    </row>
    <row r="322" spans="1:26" ht="14.25" customHeight="1" x14ac:dyDescent="0.25">
      <c r="A322" s="7">
        <v>42549.870439814818</v>
      </c>
      <c r="B322" s="4" t="s">
        <v>2981</v>
      </c>
      <c r="C322" s="4" t="s">
        <v>2982</v>
      </c>
      <c r="D322" s="5">
        <v>41132</v>
      </c>
      <c r="E322" s="4" t="s">
        <v>2983</v>
      </c>
      <c r="F322" s="4" t="s">
        <v>161</v>
      </c>
      <c r="G322" s="4"/>
      <c r="H322" s="4" t="s">
        <v>714</v>
      </c>
      <c r="I322" s="4" t="s">
        <v>1931</v>
      </c>
      <c r="J322" s="4" t="s">
        <v>442</v>
      </c>
      <c r="K322" s="4" t="s">
        <v>2982</v>
      </c>
      <c r="L322" s="4">
        <v>977740217</v>
      </c>
      <c r="M322" s="4" t="s">
        <v>2984</v>
      </c>
      <c r="N322" s="4"/>
      <c r="O322" s="4" t="s">
        <v>36</v>
      </c>
      <c r="P322" s="4"/>
      <c r="Q322" s="4"/>
      <c r="R322" s="4" t="s">
        <v>37</v>
      </c>
      <c r="S322" s="4" t="s">
        <v>2985</v>
      </c>
      <c r="T322" s="4" t="s">
        <v>2856</v>
      </c>
      <c r="U322" s="4" t="s">
        <v>2856</v>
      </c>
      <c r="V322" s="4" t="s">
        <v>2856</v>
      </c>
      <c r="W322" s="4" t="s">
        <v>2856</v>
      </c>
      <c r="X322" s="4" t="s">
        <v>2986</v>
      </c>
      <c r="Y322" s="4" t="s">
        <v>2987</v>
      </c>
      <c r="Z322" s="6" t="str">
        <f>HYPERLINK("https://jotformz.com/form.php?formID=61755175322657&amp;sid=342970806201324565&amp;mode=edit","Edit Submission")</f>
        <v>Edit Submission</v>
      </c>
    </row>
    <row r="323" spans="1:26" ht="14.25" customHeight="1" x14ac:dyDescent="0.25">
      <c r="A323" s="7">
        <v>42549.871967592589</v>
      </c>
      <c r="B323" s="4" t="s">
        <v>2704</v>
      </c>
      <c r="C323" s="4" t="s">
        <v>2988</v>
      </c>
      <c r="D323" s="5">
        <v>41089</v>
      </c>
      <c r="E323" s="4" t="s">
        <v>2989</v>
      </c>
      <c r="F323" s="4" t="s">
        <v>29</v>
      </c>
      <c r="G323" s="4" t="s">
        <v>2990</v>
      </c>
      <c r="H323" s="4" t="s">
        <v>2991</v>
      </c>
      <c r="I323" s="4" t="s">
        <v>2992</v>
      </c>
      <c r="J323" s="4" t="s">
        <v>365</v>
      </c>
      <c r="K323" s="4" t="s">
        <v>2993</v>
      </c>
      <c r="L323" s="4">
        <v>972176776</v>
      </c>
      <c r="M323" s="4" t="s">
        <v>2994</v>
      </c>
      <c r="N323" s="4"/>
      <c r="O323" s="4" t="s">
        <v>36</v>
      </c>
      <c r="P323" s="4"/>
      <c r="Q323" s="4"/>
      <c r="R323" s="4" t="s">
        <v>37</v>
      </c>
      <c r="S323" s="4" t="s">
        <v>2995</v>
      </c>
      <c r="T323" s="4" t="s">
        <v>2856</v>
      </c>
      <c r="U323" s="4" t="s">
        <v>2856</v>
      </c>
      <c r="V323" s="4" t="s">
        <v>2856</v>
      </c>
      <c r="W323" s="4" t="s">
        <v>2856</v>
      </c>
      <c r="X323" s="4" t="s">
        <v>2996</v>
      </c>
      <c r="Y323" s="4" t="s">
        <v>2997</v>
      </c>
      <c r="Z323" s="6" t="str">
        <f>HYPERLINK("https://jotformz.com/form.php?formID=61755175322657&amp;sid=342970937491260205&amp;mode=edit","Edit Submission")</f>
        <v>Edit Submission</v>
      </c>
    </row>
    <row r="324" spans="1:26" ht="14.25" customHeight="1" x14ac:dyDescent="0.25">
      <c r="A324" s="7">
        <v>42549.878865740742</v>
      </c>
      <c r="B324" s="4" t="s">
        <v>130</v>
      </c>
      <c r="C324" s="4" t="s">
        <v>2998</v>
      </c>
      <c r="D324" s="5">
        <v>41129</v>
      </c>
      <c r="E324" s="4" t="s">
        <v>2999</v>
      </c>
      <c r="F324" s="4" t="s">
        <v>29</v>
      </c>
      <c r="G324" s="4" t="s">
        <v>3000</v>
      </c>
      <c r="H324" s="4" t="s">
        <v>3001</v>
      </c>
      <c r="I324" s="4" t="s">
        <v>3002</v>
      </c>
      <c r="J324" s="4" t="s">
        <v>1991</v>
      </c>
      <c r="K324" s="4" t="s">
        <v>2998</v>
      </c>
      <c r="L324" s="4">
        <v>972427618</v>
      </c>
      <c r="M324" s="4" t="s">
        <v>3003</v>
      </c>
      <c r="N324" s="4"/>
      <c r="O324" s="4" t="s">
        <v>36</v>
      </c>
      <c r="P324" s="4"/>
      <c r="Q324" s="4"/>
      <c r="R324" s="4" t="s">
        <v>37</v>
      </c>
      <c r="S324" s="4" t="s">
        <v>3004</v>
      </c>
      <c r="T324" s="4" t="s">
        <v>2856</v>
      </c>
      <c r="U324" s="4" t="s">
        <v>2856</v>
      </c>
      <c r="V324" s="4" t="s">
        <v>2856</v>
      </c>
      <c r="W324" s="4" t="s">
        <v>2856</v>
      </c>
      <c r="X324" s="4" t="s">
        <v>3005</v>
      </c>
      <c r="Y324" s="4" t="s">
        <v>3006</v>
      </c>
      <c r="Z324" s="6" t="str">
        <f>HYPERLINK("https://jotformz.com/form.php?formID=61755175322657&amp;sid=342971533726302633&amp;mode=edit","Edit Submission")</f>
        <v>Edit Submission</v>
      </c>
    </row>
    <row r="325" spans="1:26" ht="14.25" customHeight="1" x14ac:dyDescent="0.25">
      <c r="A325" s="7">
        <v>42549.884155092594</v>
      </c>
      <c r="B325" s="4" t="s">
        <v>3007</v>
      </c>
      <c r="C325" s="4" t="s">
        <v>3008</v>
      </c>
      <c r="D325" s="5">
        <v>41340</v>
      </c>
      <c r="E325" s="4" t="s">
        <v>3009</v>
      </c>
      <c r="F325" s="4" t="s">
        <v>29</v>
      </c>
      <c r="G325" s="4" t="s">
        <v>3010</v>
      </c>
      <c r="H325" s="4" t="s">
        <v>3011</v>
      </c>
      <c r="I325" s="4" t="s">
        <v>3012</v>
      </c>
      <c r="J325" s="4" t="s">
        <v>3013</v>
      </c>
      <c r="K325" s="4" t="s">
        <v>3014</v>
      </c>
      <c r="L325" s="4">
        <v>971751549</v>
      </c>
      <c r="M325" s="4" t="s">
        <v>3015</v>
      </c>
      <c r="N325" s="4"/>
      <c r="O325" s="4" t="s">
        <v>3016</v>
      </c>
      <c r="P325" s="4"/>
      <c r="Q325" s="4"/>
      <c r="R325" s="4" t="s">
        <v>37</v>
      </c>
      <c r="S325" s="4" t="s">
        <v>3017</v>
      </c>
      <c r="T325" s="4" t="s">
        <v>2856</v>
      </c>
      <c r="U325" s="4" t="s">
        <v>2856</v>
      </c>
      <c r="V325" s="4" t="s">
        <v>2856</v>
      </c>
      <c r="W325" s="4" t="s">
        <v>2856</v>
      </c>
      <c r="X325" s="4" t="s">
        <v>3018</v>
      </c>
      <c r="Y325" s="4" t="s">
        <v>3019</v>
      </c>
      <c r="Z325" s="6" t="str">
        <f>HYPERLINK("https://jotformz.com/form.php?formID=61755175322657&amp;sid=342971990152563090&amp;mode=edit","Edit Submission")</f>
        <v>Edit Submission</v>
      </c>
    </row>
    <row r="326" spans="1:26" ht="14.25" customHeight="1" x14ac:dyDescent="0.25">
      <c r="A326" s="7">
        <v>42549.887662037043</v>
      </c>
      <c r="B326" s="4" t="s">
        <v>3020</v>
      </c>
      <c r="C326" s="4" t="s">
        <v>125</v>
      </c>
      <c r="D326" s="5">
        <v>42380</v>
      </c>
      <c r="E326" s="4" t="s">
        <v>3021</v>
      </c>
      <c r="F326" s="4" t="s">
        <v>29</v>
      </c>
      <c r="G326" s="4" t="s">
        <v>3022</v>
      </c>
      <c r="H326" s="4" t="s">
        <v>169</v>
      </c>
      <c r="I326" s="4" t="s">
        <v>3023</v>
      </c>
      <c r="J326" s="4" t="s">
        <v>3024</v>
      </c>
      <c r="K326" s="4" t="s">
        <v>125</v>
      </c>
      <c r="L326" s="4">
        <v>973094186</v>
      </c>
      <c r="M326" s="4" t="s">
        <v>3025</v>
      </c>
      <c r="N326" s="4"/>
      <c r="O326" s="4" t="s">
        <v>36</v>
      </c>
      <c r="P326" s="4"/>
      <c r="Q326" s="4"/>
      <c r="R326" s="4" t="s">
        <v>37</v>
      </c>
      <c r="S326" s="4" t="s">
        <v>3026</v>
      </c>
      <c r="T326" s="4" t="s">
        <v>2856</v>
      </c>
      <c r="U326" s="4" t="s">
        <v>2856</v>
      </c>
      <c r="V326" s="4" t="s">
        <v>2856</v>
      </c>
      <c r="W326" s="4" t="s">
        <v>2856</v>
      </c>
      <c r="X326" s="4" t="s">
        <v>3027</v>
      </c>
      <c r="Y326" s="4" t="s">
        <v>3028</v>
      </c>
      <c r="Z326" s="6" t="str">
        <f>HYPERLINK("https://jotformz.com/form.php?formID=61755175322657&amp;sid=342972293502816314&amp;mode=edit","Edit Submission")</f>
        <v>Edit Submission</v>
      </c>
    </row>
    <row r="327" spans="1:26" ht="14.25" customHeight="1" x14ac:dyDescent="0.25">
      <c r="A327" s="7">
        <v>42549.889328703714</v>
      </c>
      <c r="B327" s="4" t="s">
        <v>3029</v>
      </c>
      <c r="C327" s="4" t="s">
        <v>3030</v>
      </c>
      <c r="D327" s="5">
        <v>41282</v>
      </c>
      <c r="E327" s="4" t="s">
        <v>3031</v>
      </c>
      <c r="F327" s="4" t="s">
        <v>29</v>
      </c>
      <c r="G327" s="4" t="s">
        <v>3032</v>
      </c>
      <c r="H327" s="4" t="s">
        <v>1627</v>
      </c>
      <c r="I327" s="4" t="s">
        <v>772</v>
      </c>
      <c r="J327" s="4" t="s">
        <v>3033</v>
      </c>
      <c r="K327" s="4" t="s">
        <v>3030</v>
      </c>
      <c r="L327" s="4">
        <v>964833269</v>
      </c>
      <c r="M327" s="4" t="s">
        <v>3034</v>
      </c>
      <c r="N327" s="4"/>
      <c r="O327" s="4" t="s">
        <v>36</v>
      </c>
      <c r="P327" s="4"/>
      <c r="Q327" s="4"/>
      <c r="R327" s="4" t="s">
        <v>37</v>
      </c>
      <c r="S327" s="4" t="s">
        <v>3035</v>
      </c>
      <c r="T327" s="4" t="s">
        <v>2856</v>
      </c>
      <c r="U327" s="4" t="s">
        <v>2856</v>
      </c>
      <c r="V327" s="4" t="s">
        <v>2856</v>
      </c>
      <c r="W327" s="4" t="s">
        <v>2856</v>
      </c>
      <c r="X327" s="4" t="s">
        <v>3036</v>
      </c>
      <c r="Y327" s="4" t="s">
        <v>3037</v>
      </c>
      <c r="Z327" s="6" t="str">
        <f>HYPERLINK("https://jotformz.com/form.php?formID=61755175322657&amp;sid=342972438882785979&amp;mode=edit","Edit Submission")</f>
        <v>Edit Submission</v>
      </c>
    </row>
    <row r="328" spans="1:26" ht="14.25" customHeight="1" x14ac:dyDescent="0.25">
      <c r="A328" s="7">
        <v>42549.89099537037</v>
      </c>
      <c r="B328" s="4" t="s">
        <v>3020</v>
      </c>
      <c r="C328" s="4" t="s">
        <v>125</v>
      </c>
      <c r="D328" s="5">
        <v>41285</v>
      </c>
      <c r="E328" s="4" t="s">
        <v>3038</v>
      </c>
      <c r="F328" s="4" t="s">
        <v>29</v>
      </c>
      <c r="G328" s="4" t="s">
        <v>3022</v>
      </c>
      <c r="H328" s="4" t="s">
        <v>169</v>
      </c>
      <c r="I328" s="4" t="s">
        <v>3023</v>
      </c>
      <c r="J328" s="4" t="s">
        <v>3024</v>
      </c>
      <c r="K328" s="4" t="s">
        <v>125</v>
      </c>
      <c r="L328" s="4">
        <v>973094186</v>
      </c>
      <c r="M328" s="4" t="s">
        <v>3025</v>
      </c>
      <c r="N328" s="4"/>
      <c r="O328" s="4" t="s">
        <v>36</v>
      </c>
      <c r="P328" s="4"/>
      <c r="Q328" s="4"/>
      <c r="R328" s="4" t="s">
        <v>37</v>
      </c>
      <c r="S328" s="4" t="s">
        <v>3026</v>
      </c>
      <c r="T328" s="4" t="s">
        <v>2856</v>
      </c>
      <c r="U328" s="4" t="s">
        <v>2856</v>
      </c>
      <c r="V328" s="4" t="s">
        <v>2856</v>
      </c>
      <c r="W328" s="4" t="s">
        <v>2856</v>
      </c>
      <c r="X328" s="4" t="s">
        <v>3027</v>
      </c>
      <c r="Y328" s="4" t="s">
        <v>3039</v>
      </c>
      <c r="Z328" s="6" t="str">
        <f>HYPERLINK("https://jotformz.com/form.php?formID=61755175322657&amp;sid=342972581502566589&amp;mode=edit","Edit Submission")</f>
        <v>Edit Submission</v>
      </c>
    </row>
    <row r="329" spans="1:26" ht="14.25" customHeight="1" x14ac:dyDescent="0.25">
      <c r="A329" s="7">
        <v>42549.90966435185</v>
      </c>
      <c r="B329" s="4" t="s">
        <v>1662</v>
      </c>
      <c r="C329" s="4" t="s">
        <v>3040</v>
      </c>
      <c r="D329" s="5">
        <v>41325</v>
      </c>
      <c r="E329" s="4" t="s">
        <v>3041</v>
      </c>
      <c r="F329" s="4" t="s">
        <v>29</v>
      </c>
      <c r="G329" s="4" t="s">
        <v>3042</v>
      </c>
      <c r="H329" s="4" t="s">
        <v>3043</v>
      </c>
      <c r="I329" s="4" t="s">
        <v>3044</v>
      </c>
      <c r="J329" s="4" t="s">
        <v>841</v>
      </c>
      <c r="K329" s="4" t="s">
        <v>3040</v>
      </c>
      <c r="L329" s="4">
        <v>991828155</v>
      </c>
      <c r="M329" s="4" t="s">
        <v>3045</v>
      </c>
      <c r="N329" s="4"/>
      <c r="O329" s="4" t="s">
        <v>615</v>
      </c>
      <c r="P329" s="4"/>
      <c r="Q329" s="4"/>
      <c r="R329" s="4" t="s">
        <v>37</v>
      </c>
      <c r="S329" s="4" t="s">
        <v>1533</v>
      </c>
      <c r="T329" s="4" t="s">
        <v>2856</v>
      </c>
      <c r="U329" s="4" t="s">
        <v>2856</v>
      </c>
      <c r="V329" s="4" t="s">
        <v>2856</v>
      </c>
      <c r="W329" s="4" t="s">
        <v>2856</v>
      </c>
      <c r="X329" s="4" t="s">
        <v>1534</v>
      </c>
      <c r="Y329" s="4" t="s">
        <v>3046</v>
      </c>
      <c r="Z329" s="6" t="str">
        <f>HYPERLINK("https://jotformz.com/form.php?formID=61755175322657&amp;sid=342974195071940844&amp;mode=edit","Edit Submission")</f>
        <v>Edit Submission</v>
      </c>
    </row>
    <row r="330" spans="1:26" ht="14.25" customHeight="1" x14ac:dyDescent="0.25">
      <c r="A330" s="7">
        <v>42549.914178240739</v>
      </c>
      <c r="B330" s="4" t="s">
        <v>3047</v>
      </c>
      <c r="C330" s="4" t="s">
        <v>3048</v>
      </c>
      <c r="D330" s="5">
        <v>41172</v>
      </c>
      <c r="E330" s="4" t="s">
        <v>3049</v>
      </c>
      <c r="F330" s="4" t="s">
        <v>29</v>
      </c>
      <c r="G330" s="4" t="s">
        <v>3050</v>
      </c>
      <c r="H330" s="4" t="s">
        <v>1402</v>
      </c>
      <c r="I330" s="4" t="s">
        <v>3051</v>
      </c>
      <c r="J330" s="4" t="s">
        <v>3052</v>
      </c>
      <c r="K330" s="4" t="s">
        <v>3048</v>
      </c>
      <c r="L330" s="4">
        <v>976487875</v>
      </c>
      <c r="M330" s="4" t="s">
        <v>3053</v>
      </c>
      <c r="N330" s="4"/>
      <c r="O330" s="4" t="s">
        <v>85</v>
      </c>
      <c r="P330" s="4"/>
      <c r="Q330" s="4"/>
      <c r="R330" s="4" t="s">
        <v>37</v>
      </c>
      <c r="S330" s="4" t="s">
        <v>3054</v>
      </c>
      <c r="T330" s="4" t="s">
        <v>2856</v>
      </c>
      <c r="U330" s="4" t="s">
        <v>2856</v>
      </c>
      <c r="V330" s="4" t="s">
        <v>2856</v>
      </c>
      <c r="W330" s="4" t="s">
        <v>2856</v>
      </c>
      <c r="X330" s="4" t="s">
        <v>3055</v>
      </c>
      <c r="Y330" s="4" t="s">
        <v>3056</v>
      </c>
      <c r="Z330" s="6" t="str">
        <f>HYPERLINK("https://jotformz.com/form.php?formID=61755175322657&amp;sid=342974584152516314&amp;mode=edit","Edit Submission")</f>
        <v>Edit Submission</v>
      </c>
    </row>
    <row r="331" spans="1:26" ht="14.25" customHeight="1" x14ac:dyDescent="0.25">
      <c r="A331" s="7">
        <v>42549.915810185194</v>
      </c>
      <c r="B331" s="4" t="s">
        <v>403</v>
      </c>
      <c r="C331" s="4" t="s">
        <v>2013</v>
      </c>
      <c r="D331" s="5">
        <v>41207</v>
      </c>
      <c r="E331" s="4" t="s">
        <v>3057</v>
      </c>
      <c r="F331" s="4" t="s">
        <v>29</v>
      </c>
      <c r="G331" s="4" t="s">
        <v>2015</v>
      </c>
      <c r="H331" s="4" t="s">
        <v>1590</v>
      </c>
      <c r="I331" s="4" t="s">
        <v>2016</v>
      </c>
      <c r="J331" s="4" t="s">
        <v>464</v>
      </c>
      <c r="K331" s="4" t="s">
        <v>2013</v>
      </c>
      <c r="L331" s="4">
        <v>990168308</v>
      </c>
      <c r="M331" s="4" t="s">
        <v>2017</v>
      </c>
      <c r="N331" s="4"/>
      <c r="O331" s="4" t="s">
        <v>85</v>
      </c>
      <c r="P331" s="4"/>
      <c r="Q331" s="4"/>
      <c r="R331" s="4" t="s">
        <v>37</v>
      </c>
      <c r="S331" s="4" t="s">
        <v>2018</v>
      </c>
      <c r="T331" s="4" t="s">
        <v>2856</v>
      </c>
      <c r="U331" s="4" t="s">
        <v>2856</v>
      </c>
      <c r="V331" s="4" t="s">
        <v>2856</v>
      </c>
      <c r="W331" s="4" t="s">
        <v>2856</v>
      </c>
      <c r="X331" s="4" t="s">
        <v>2019</v>
      </c>
      <c r="Y331" s="4" t="s">
        <v>3058</v>
      </c>
      <c r="Z331" s="6" t="str">
        <f>HYPERLINK("https://jotformz.com/form.php?formID=61755175322657&amp;sid=342974725035254847&amp;mode=edit","Edit Submission")</f>
        <v>Edit Submission</v>
      </c>
    </row>
    <row r="332" spans="1:26" ht="14.25" customHeight="1" x14ac:dyDescent="0.25">
      <c r="A332" s="7">
        <v>42549.926666666674</v>
      </c>
      <c r="B332" s="4" t="s">
        <v>3059</v>
      </c>
      <c r="C332" s="4" t="s">
        <v>3060</v>
      </c>
      <c r="D332" s="5">
        <v>41116</v>
      </c>
      <c r="E332" s="4" t="s">
        <v>3061</v>
      </c>
      <c r="F332" s="4" t="s">
        <v>29</v>
      </c>
      <c r="G332" s="4" t="s">
        <v>3062</v>
      </c>
      <c r="H332" s="4" t="s">
        <v>3063</v>
      </c>
      <c r="I332" s="4" t="s">
        <v>3064</v>
      </c>
      <c r="J332" s="4" t="s">
        <v>1683</v>
      </c>
      <c r="K332" s="4" t="s">
        <v>3065</v>
      </c>
      <c r="L332" s="4">
        <v>957057949</v>
      </c>
      <c r="M332" s="4" t="s">
        <v>3066</v>
      </c>
      <c r="N332" s="4"/>
      <c r="O332" s="4" t="s">
        <v>85</v>
      </c>
      <c r="P332" s="4"/>
      <c r="Q332" s="4"/>
      <c r="R332" s="4" t="s">
        <v>37</v>
      </c>
      <c r="S332" s="4" t="s">
        <v>3067</v>
      </c>
      <c r="T332" s="4" t="s">
        <v>2856</v>
      </c>
      <c r="U332" s="4" t="s">
        <v>2856</v>
      </c>
      <c r="V332" s="4" t="s">
        <v>2856</v>
      </c>
      <c r="W332" s="4" t="s">
        <v>2856</v>
      </c>
      <c r="X332" s="4" t="s">
        <v>3068</v>
      </c>
      <c r="Y332" s="4" t="s">
        <v>3069</v>
      </c>
      <c r="Z332" s="6" t="str">
        <f>HYPERLINK("https://jotformz.com/form.php?formID=61755175322657&amp;sid=342975664734301813&amp;mode=edit","Edit Submission")</f>
        <v>Edit Submission</v>
      </c>
    </row>
    <row r="333" spans="1:26" ht="14.25" customHeight="1" x14ac:dyDescent="0.25">
      <c r="A333" s="7">
        <v>42549.939386574071</v>
      </c>
      <c r="B333" s="4" t="s">
        <v>3070</v>
      </c>
      <c r="C333" s="4" t="s">
        <v>3071</v>
      </c>
      <c r="D333" s="5">
        <v>41146</v>
      </c>
      <c r="E333" s="4" t="s">
        <v>3072</v>
      </c>
      <c r="F333" s="4" t="s">
        <v>29</v>
      </c>
      <c r="G333" s="4" t="s">
        <v>3073</v>
      </c>
      <c r="H333" s="4" t="s">
        <v>417</v>
      </c>
      <c r="I333" s="4" t="s">
        <v>3074</v>
      </c>
      <c r="J333" s="4" t="s">
        <v>3075</v>
      </c>
      <c r="K333" s="4" t="s">
        <v>3071</v>
      </c>
      <c r="L333" s="4">
        <v>987538505</v>
      </c>
      <c r="M333" s="4" t="s">
        <v>3076</v>
      </c>
      <c r="N333" s="4"/>
      <c r="O333" s="4" t="s">
        <v>36</v>
      </c>
      <c r="P333" s="4"/>
      <c r="Q333" s="4"/>
      <c r="R333" s="4" t="s">
        <v>37</v>
      </c>
      <c r="S333" s="4" t="s">
        <v>3077</v>
      </c>
      <c r="T333" s="4" t="s">
        <v>2868</v>
      </c>
      <c r="U333" s="4" t="s">
        <v>2868</v>
      </c>
      <c r="V333" s="4" t="s">
        <v>2868</v>
      </c>
      <c r="W333" s="4" t="s">
        <v>2868</v>
      </c>
      <c r="X333" s="4" t="s">
        <v>3078</v>
      </c>
      <c r="Y333" s="4" t="s">
        <v>3079</v>
      </c>
      <c r="Z333" s="6" t="str">
        <f>HYPERLINK("https://jotformz.com/form.php?formID=61755175322657&amp;sid=342976762171375878&amp;mode=edit","Edit Submission")</f>
        <v>Edit Submission</v>
      </c>
    </row>
    <row r="334" spans="1:26" ht="14.25" customHeight="1" x14ac:dyDescent="0.25">
      <c r="A334" s="7">
        <v>42549.942291666674</v>
      </c>
      <c r="B334" s="4" t="s">
        <v>135</v>
      </c>
      <c r="C334" s="4" t="s">
        <v>3071</v>
      </c>
      <c r="D334" s="5">
        <v>41146</v>
      </c>
      <c r="E334" s="4" t="s">
        <v>3080</v>
      </c>
      <c r="F334" s="4" t="s">
        <v>29</v>
      </c>
      <c r="G334" s="4" t="s">
        <v>3073</v>
      </c>
      <c r="H334" s="4" t="s">
        <v>417</v>
      </c>
      <c r="I334" s="4" t="s">
        <v>3074</v>
      </c>
      <c r="J334" s="4" t="s">
        <v>3075</v>
      </c>
      <c r="K334" s="4" t="s">
        <v>3071</v>
      </c>
      <c r="L334" s="4">
        <v>987538505</v>
      </c>
      <c r="M334" s="4" t="s">
        <v>3076</v>
      </c>
      <c r="N334" s="4"/>
      <c r="O334" s="4" t="s">
        <v>36</v>
      </c>
      <c r="P334" s="4"/>
      <c r="Q334" s="4"/>
      <c r="R334" s="4" t="s">
        <v>37</v>
      </c>
      <c r="S334" s="4" t="s">
        <v>3077</v>
      </c>
      <c r="T334" s="4" t="s">
        <v>2868</v>
      </c>
      <c r="U334" s="4" t="s">
        <v>2868</v>
      </c>
      <c r="V334" s="4" t="s">
        <v>2868</v>
      </c>
      <c r="W334" s="4" t="s">
        <v>2868</v>
      </c>
      <c r="X334" s="4" t="s">
        <v>3078</v>
      </c>
      <c r="Y334" s="4" t="s">
        <v>3081</v>
      </c>
      <c r="Z334" s="6" t="str">
        <f>HYPERLINK("https://jotformz.com/form.php?formID=61755175322657&amp;sid=342977013171245253&amp;mode=edit","Edit Submission")</f>
        <v>Edit Submission</v>
      </c>
    </row>
    <row r="335" spans="1:26" ht="14.25" customHeight="1" x14ac:dyDescent="0.25">
      <c r="A335" s="7">
        <v>42549.949224537027</v>
      </c>
      <c r="B335" s="4" t="s">
        <v>1758</v>
      </c>
      <c r="C335" s="4" t="s">
        <v>3082</v>
      </c>
      <c r="D335" s="5">
        <v>41243</v>
      </c>
      <c r="E335" s="4" t="s">
        <v>3083</v>
      </c>
      <c r="F335" s="4" t="s">
        <v>29</v>
      </c>
      <c r="G335" s="4" t="s">
        <v>3084</v>
      </c>
      <c r="H335" s="4" t="s">
        <v>117</v>
      </c>
      <c r="I335" s="4" t="s">
        <v>3085</v>
      </c>
      <c r="J335" s="4" t="s">
        <v>1820</v>
      </c>
      <c r="K335" s="4" t="s">
        <v>3086</v>
      </c>
      <c r="L335" s="4">
        <v>979254850</v>
      </c>
      <c r="M335" s="4" t="s">
        <v>3087</v>
      </c>
      <c r="N335" s="4"/>
      <c r="O335" s="4" t="s">
        <v>212</v>
      </c>
      <c r="P335" s="4"/>
      <c r="Q335" s="4"/>
      <c r="R335" s="4" t="s">
        <v>37</v>
      </c>
      <c r="S335" s="4" t="s">
        <v>3088</v>
      </c>
      <c r="T335" s="4" t="s">
        <v>2856</v>
      </c>
      <c r="U335" s="4"/>
      <c r="V335" s="4"/>
      <c r="W335" s="4"/>
      <c r="X335" s="4" t="s">
        <v>3089</v>
      </c>
      <c r="Y335" s="4" t="s">
        <v>3090</v>
      </c>
      <c r="Z335" s="6" t="str">
        <f>HYPERLINK("https://jotformz.com/form.php?formID=61755175322657&amp;sid=342977613921340172&amp;mode=edit","Edit Submission")</f>
        <v>Edit Submission</v>
      </c>
    </row>
    <row r="336" spans="1:26" ht="14.25" customHeight="1" x14ac:dyDescent="0.25">
      <c r="A336" s="7">
        <v>42549.969421296293</v>
      </c>
      <c r="B336" s="4" t="s">
        <v>3091</v>
      </c>
      <c r="C336" s="4" t="s">
        <v>3092</v>
      </c>
      <c r="D336" s="5">
        <v>41325</v>
      </c>
      <c r="E336" s="4" t="s">
        <v>3093</v>
      </c>
      <c r="F336" s="4" t="s">
        <v>29</v>
      </c>
      <c r="G336" s="4" t="s">
        <v>3094</v>
      </c>
      <c r="H336" s="4" t="s">
        <v>3095</v>
      </c>
      <c r="I336" s="4" t="s">
        <v>3096</v>
      </c>
      <c r="J336" s="4" t="s">
        <v>3097</v>
      </c>
      <c r="K336" s="4" t="s">
        <v>3098</v>
      </c>
      <c r="L336" s="4">
        <v>982572449</v>
      </c>
      <c r="M336" s="4" t="s">
        <v>3099</v>
      </c>
      <c r="N336" s="4"/>
      <c r="O336" s="4" t="s">
        <v>36</v>
      </c>
      <c r="P336" s="4"/>
      <c r="Q336" s="4"/>
      <c r="R336" s="4" t="s">
        <v>37</v>
      </c>
      <c r="S336" s="4" t="s">
        <v>3100</v>
      </c>
      <c r="T336" s="4" t="s">
        <v>2856</v>
      </c>
      <c r="U336" s="4" t="s">
        <v>2856</v>
      </c>
      <c r="V336" s="4" t="s">
        <v>2856</v>
      </c>
      <c r="W336" s="4" t="s">
        <v>2856</v>
      </c>
      <c r="X336" s="4" t="s">
        <v>3101</v>
      </c>
      <c r="Y336" s="4" t="s">
        <v>3102</v>
      </c>
      <c r="Z336" s="6" t="str">
        <f>HYPERLINK("https://jotformz.com/form.php?formID=61755175322657&amp;sid=342979358022630031&amp;mode=edit","Edit Submission")</f>
        <v>Edit Submission</v>
      </c>
    </row>
    <row r="337" spans="1:26" ht="14.25" customHeight="1" x14ac:dyDescent="0.25">
      <c r="A337" s="7">
        <v>42549.996782407397</v>
      </c>
      <c r="B337" s="4" t="s">
        <v>931</v>
      </c>
      <c r="C337" s="4" t="s">
        <v>3103</v>
      </c>
      <c r="D337" s="5">
        <v>41336</v>
      </c>
      <c r="E337" s="4" t="s">
        <v>3104</v>
      </c>
      <c r="F337" s="4" t="s">
        <v>29</v>
      </c>
      <c r="G337" s="4" t="s">
        <v>3105</v>
      </c>
      <c r="H337" s="4" t="s">
        <v>3106</v>
      </c>
      <c r="I337" s="4" t="s">
        <v>3107</v>
      </c>
      <c r="J337" s="4" t="s">
        <v>931</v>
      </c>
      <c r="K337" s="4" t="s">
        <v>3103</v>
      </c>
      <c r="L337" s="4">
        <v>976850685</v>
      </c>
      <c r="M337" s="4"/>
      <c r="N337" s="4"/>
      <c r="O337" s="4"/>
      <c r="P337" s="4"/>
      <c r="Q337" s="4"/>
      <c r="R337" s="4" t="s">
        <v>37</v>
      </c>
      <c r="S337" s="4" t="s">
        <v>3108</v>
      </c>
      <c r="T337" s="4" t="s">
        <v>2868</v>
      </c>
      <c r="U337" s="4" t="s">
        <v>2868</v>
      </c>
      <c r="V337" s="4" t="s">
        <v>2868</v>
      </c>
      <c r="W337" s="4" t="s">
        <v>2868</v>
      </c>
      <c r="X337" s="4" t="s">
        <v>3109</v>
      </c>
      <c r="Y337" s="4" t="s">
        <v>3110</v>
      </c>
      <c r="Z337" s="6" t="str">
        <f>HYPERLINK("https://jotformz.com/form.php?formID=61755175322657&amp;sid=342981722520123479&amp;mode=edit","Edit Submission")</f>
        <v>Edit Submission</v>
      </c>
    </row>
    <row r="338" spans="1:26" ht="14.25" customHeight="1" x14ac:dyDescent="0.25">
      <c r="A338" s="7">
        <v>42550.014687499999</v>
      </c>
      <c r="B338" s="4" t="s">
        <v>1498</v>
      </c>
      <c r="C338" s="4" t="s">
        <v>1488</v>
      </c>
      <c r="D338" s="5">
        <v>40997</v>
      </c>
      <c r="E338" s="4" t="s">
        <v>3111</v>
      </c>
      <c r="F338" s="4" t="s">
        <v>29</v>
      </c>
      <c r="G338" s="4" t="s">
        <v>558</v>
      </c>
      <c r="H338" s="4" t="s">
        <v>139</v>
      </c>
      <c r="I338" s="4" t="s">
        <v>1500</v>
      </c>
      <c r="J338" s="4" t="s">
        <v>1501</v>
      </c>
      <c r="K338" s="4" t="s">
        <v>1488</v>
      </c>
      <c r="L338" s="4">
        <v>951240101</v>
      </c>
      <c r="M338" s="4" t="s">
        <v>1502</v>
      </c>
      <c r="N338" s="4"/>
      <c r="O338" s="4" t="s">
        <v>97</v>
      </c>
      <c r="P338" s="4"/>
      <c r="Q338" s="4"/>
      <c r="R338" s="4" t="s">
        <v>37</v>
      </c>
      <c r="S338" s="4" t="s">
        <v>1503</v>
      </c>
      <c r="T338" s="4"/>
      <c r="U338" s="4"/>
      <c r="V338" s="4"/>
      <c r="W338" s="4"/>
      <c r="X338" s="4" t="s">
        <v>1504</v>
      </c>
      <c r="Y338" s="4" t="s">
        <v>3112</v>
      </c>
      <c r="Z338" s="6" t="str">
        <f>HYPERLINK("https://jotformz.com/form.php?formID=61755175322657&amp;sid=342983269321713466&amp;mode=edit","Edit Submission")</f>
        <v>Edit Submission</v>
      </c>
    </row>
    <row r="339" spans="1:26" ht="14.25" customHeight="1" x14ac:dyDescent="0.25">
      <c r="A339" s="7">
        <v>42550.025069444448</v>
      </c>
      <c r="B339" s="4" t="s">
        <v>1556</v>
      </c>
      <c r="C339" s="4" t="s">
        <v>3113</v>
      </c>
      <c r="D339" s="5">
        <v>41012</v>
      </c>
      <c r="E339" s="4" t="s">
        <v>3114</v>
      </c>
      <c r="F339" s="4" t="s">
        <v>161</v>
      </c>
      <c r="G339" s="4"/>
      <c r="H339" s="4" t="s">
        <v>496</v>
      </c>
      <c r="I339" s="4" t="s">
        <v>2241</v>
      </c>
      <c r="J339" s="4"/>
      <c r="K339" s="4"/>
      <c r="L339" s="4" t="s">
        <v>3115</v>
      </c>
      <c r="M339" s="4" t="s">
        <v>3116</v>
      </c>
      <c r="N339" s="4"/>
      <c r="O339" s="4" t="s">
        <v>3117</v>
      </c>
      <c r="P339" s="4"/>
      <c r="Q339" s="4"/>
      <c r="R339" s="4" t="s">
        <v>37</v>
      </c>
      <c r="S339" s="4" t="s">
        <v>3118</v>
      </c>
      <c r="T339" s="4"/>
      <c r="U339" s="4"/>
      <c r="V339" s="4"/>
      <c r="W339" s="4"/>
      <c r="X339" s="4" t="s">
        <v>3119</v>
      </c>
      <c r="Y339" s="4" t="s">
        <v>3120</v>
      </c>
      <c r="Z339" s="6" t="str">
        <f>HYPERLINK("https://jotformz.com/form.php?formID=61755175322657&amp;sid=342984165222773563&amp;mode=edit","Edit Submission")</f>
        <v>Edit Submission</v>
      </c>
    </row>
    <row r="340" spans="1:26" ht="14.25" customHeight="1" x14ac:dyDescent="0.25">
      <c r="A340" s="7">
        <v>42550.073587962957</v>
      </c>
      <c r="B340" s="4" t="s">
        <v>3121</v>
      </c>
      <c r="C340" s="4" t="s">
        <v>3122</v>
      </c>
      <c r="D340" s="5">
        <v>41346</v>
      </c>
      <c r="E340" s="4" t="s">
        <v>3123</v>
      </c>
      <c r="F340" s="4" t="s">
        <v>29</v>
      </c>
      <c r="G340" s="4" t="s">
        <v>3124</v>
      </c>
      <c r="H340" s="4" t="s">
        <v>2097</v>
      </c>
      <c r="I340" s="4" t="s">
        <v>3125</v>
      </c>
      <c r="J340" s="4" t="s">
        <v>524</v>
      </c>
      <c r="K340" s="4" t="s">
        <v>3126</v>
      </c>
      <c r="L340" s="4" t="s">
        <v>3127</v>
      </c>
      <c r="M340" s="4" t="s">
        <v>3128</v>
      </c>
      <c r="N340" s="4"/>
      <c r="O340" s="4" t="s">
        <v>355</v>
      </c>
      <c r="P340" s="4"/>
      <c r="Q340" s="4"/>
      <c r="R340" s="4" t="s">
        <v>37</v>
      </c>
      <c r="S340" s="4" t="s">
        <v>3129</v>
      </c>
      <c r="T340" s="4" t="s">
        <v>2868</v>
      </c>
      <c r="U340" s="4" t="s">
        <v>2868</v>
      </c>
      <c r="V340" s="4" t="s">
        <v>2868</v>
      </c>
      <c r="W340" s="4" t="s">
        <v>2868</v>
      </c>
      <c r="X340" s="4" t="s">
        <v>3130</v>
      </c>
      <c r="Y340" s="4" t="s">
        <v>3131</v>
      </c>
      <c r="Z340" s="6" t="str">
        <f>HYPERLINK("https://jotformz.com/form.php?formID=61755175322657&amp;sid=342988357845261997&amp;mode=edit","Edit Submission")</f>
        <v>Edit Submission</v>
      </c>
    </row>
    <row r="341" spans="1:26" ht="14.25" customHeight="1" x14ac:dyDescent="0.25">
      <c r="A341" s="7">
        <v>42550.215219907397</v>
      </c>
      <c r="B341" s="4" t="s">
        <v>641</v>
      </c>
      <c r="C341" s="4" t="s">
        <v>3132</v>
      </c>
      <c r="D341" s="5">
        <v>41167</v>
      </c>
      <c r="E341" s="4" t="s">
        <v>3133</v>
      </c>
      <c r="F341" s="4" t="s">
        <v>29</v>
      </c>
      <c r="G341" s="4" t="s">
        <v>3134</v>
      </c>
      <c r="H341" s="4" t="s">
        <v>1440</v>
      </c>
      <c r="I341" s="4" t="s">
        <v>3135</v>
      </c>
      <c r="J341" s="4"/>
      <c r="K341" s="4"/>
      <c r="L341" s="4" t="s">
        <v>3136</v>
      </c>
      <c r="M341" s="4" t="s">
        <v>3137</v>
      </c>
      <c r="N341" s="4"/>
      <c r="O341" s="4" t="s">
        <v>944</v>
      </c>
      <c r="P341" s="4"/>
      <c r="Q341" s="4"/>
      <c r="R341" s="4" t="s">
        <v>37</v>
      </c>
      <c r="S341" s="4" t="s">
        <v>3138</v>
      </c>
      <c r="T341" s="4"/>
      <c r="U341" s="4"/>
      <c r="V341" s="4" t="s">
        <v>2856</v>
      </c>
      <c r="W341" s="4"/>
      <c r="X341" s="4" t="s">
        <v>3139</v>
      </c>
      <c r="Y341" s="4" t="s">
        <v>3140</v>
      </c>
      <c r="Z341" s="6" t="str">
        <f>HYPERLINK("https://jotformz.com/form.php?formID=61755175322657&amp;sid=343000595511188786&amp;mode=edit","Edit Submission")</f>
        <v>Edit Submission</v>
      </c>
    </row>
    <row r="342" spans="1:26" ht="14.25" customHeight="1" x14ac:dyDescent="0.25">
      <c r="A342" s="7">
        <v>42550.335555555554</v>
      </c>
      <c r="B342" s="4" t="s">
        <v>767</v>
      </c>
      <c r="C342" s="4" t="s">
        <v>1372</v>
      </c>
      <c r="D342" s="5">
        <v>41068</v>
      </c>
      <c r="E342" s="4" t="s">
        <v>3141</v>
      </c>
      <c r="F342" s="4" t="s">
        <v>29</v>
      </c>
      <c r="G342" s="4" t="s">
        <v>3142</v>
      </c>
      <c r="H342" s="4" t="s">
        <v>1440</v>
      </c>
      <c r="I342" s="4" t="s">
        <v>3143</v>
      </c>
      <c r="J342" s="4" t="s">
        <v>2098</v>
      </c>
      <c r="K342" s="4" t="s">
        <v>1372</v>
      </c>
      <c r="L342" s="4">
        <v>994926518</v>
      </c>
      <c r="M342" s="4" t="s">
        <v>3144</v>
      </c>
      <c r="N342" s="4"/>
      <c r="O342" s="4" t="s">
        <v>355</v>
      </c>
      <c r="P342" s="4"/>
      <c r="Q342" s="4"/>
      <c r="R342" s="4" t="s">
        <v>37</v>
      </c>
      <c r="S342" s="4" t="s">
        <v>3145</v>
      </c>
      <c r="T342" s="4" t="s">
        <v>2856</v>
      </c>
      <c r="U342" s="4" t="s">
        <v>2856</v>
      </c>
      <c r="V342" s="4" t="s">
        <v>2856</v>
      </c>
      <c r="W342" s="4" t="s">
        <v>2856</v>
      </c>
      <c r="X342" s="4" t="s">
        <v>3146</v>
      </c>
      <c r="Y342" s="4" t="s">
        <v>3147</v>
      </c>
      <c r="Z342" s="6" t="str">
        <f>HYPERLINK("https://jotformz.com/form.php?formID=61755175322657&amp;sid=343010991789194134&amp;mode=edit","Edit Submission")</f>
        <v>Edit Submission</v>
      </c>
    </row>
    <row r="343" spans="1:26" ht="14.25" customHeight="1" x14ac:dyDescent="0.25">
      <c r="A343" s="7">
        <v>42550.349479166667</v>
      </c>
      <c r="B343" s="4" t="s">
        <v>508</v>
      </c>
      <c r="C343" s="4" t="s">
        <v>3148</v>
      </c>
      <c r="D343" s="5">
        <v>41176</v>
      </c>
      <c r="E343" s="4" t="s">
        <v>3149</v>
      </c>
      <c r="F343" s="4" t="s">
        <v>29</v>
      </c>
      <c r="G343" s="4" t="s">
        <v>3150</v>
      </c>
      <c r="H343" s="4" t="s">
        <v>925</v>
      </c>
      <c r="I343" s="4" t="s">
        <v>3151</v>
      </c>
      <c r="J343" s="4" t="s">
        <v>836</v>
      </c>
      <c r="K343" s="4" t="s">
        <v>3148</v>
      </c>
      <c r="L343" s="4">
        <v>992433445</v>
      </c>
      <c r="M343" s="4" t="s">
        <v>3152</v>
      </c>
      <c r="N343" s="4"/>
      <c r="O343" s="4" t="s">
        <v>321</v>
      </c>
      <c r="P343" s="4"/>
      <c r="Q343" s="4"/>
      <c r="R343" s="4" t="s">
        <v>37</v>
      </c>
      <c r="S343" s="4" t="s">
        <v>3153</v>
      </c>
      <c r="T343" s="4" t="s">
        <v>2868</v>
      </c>
      <c r="U343" s="4" t="s">
        <v>2868</v>
      </c>
      <c r="V343" s="4" t="s">
        <v>2868</v>
      </c>
      <c r="W343" s="4" t="s">
        <v>2868</v>
      </c>
      <c r="X343" s="4" t="s">
        <v>3154</v>
      </c>
      <c r="Y343" s="4" t="s">
        <v>3155</v>
      </c>
      <c r="Z343" s="6" t="str">
        <f>HYPERLINK("https://jotformz.com/form.php?formID=61755175322657&amp;sid=343012195675223181&amp;mode=edit","Edit Submission")</f>
        <v>Edit Submission</v>
      </c>
    </row>
    <row r="344" spans="1:26" ht="14.25" customHeight="1" x14ac:dyDescent="0.25">
      <c r="A344" s="7">
        <v>42550.383935185193</v>
      </c>
      <c r="B344" s="4" t="s">
        <v>2161</v>
      </c>
      <c r="C344" s="4" t="s">
        <v>3156</v>
      </c>
      <c r="D344" s="5">
        <v>41087</v>
      </c>
      <c r="E344" s="4" t="s">
        <v>3157</v>
      </c>
      <c r="F344" s="4" t="s">
        <v>29</v>
      </c>
      <c r="G344" s="4" t="s">
        <v>172</v>
      </c>
      <c r="H344" s="4" t="s">
        <v>2097</v>
      </c>
      <c r="I344" s="4" t="s">
        <v>140</v>
      </c>
      <c r="J344" s="4" t="s">
        <v>733</v>
      </c>
      <c r="K344" s="4" t="s">
        <v>3156</v>
      </c>
      <c r="L344" s="4">
        <v>999553186</v>
      </c>
      <c r="M344" s="4" t="s">
        <v>3158</v>
      </c>
      <c r="N344" s="4"/>
      <c r="O344" s="4" t="s">
        <v>36</v>
      </c>
      <c r="P344" s="4"/>
      <c r="Q344" s="4"/>
      <c r="R344" s="4" t="s">
        <v>37</v>
      </c>
      <c r="S344" s="4" t="s">
        <v>3159</v>
      </c>
      <c r="T344" s="4"/>
      <c r="U344" s="4"/>
      <c r="V344" s="4"/>
      <c r="W344" s="4"/>
      <c r="X344" s="4" t="s">
        <v>3160</v>
      </c>
      <c r="Y344" s="4" t="s">
        <v>3161</v>
      </c>
      <c r="Z344" s="6" t="str">
        <f>HYPERLINK("https://jotformz.com/form.php?formID=61755175322657&amp;sid=343015172281354643&amp;mode=edit","Edit Submission")</f>
        <v>Edit Submission</v>
      </c>
    </row>
    <row r="345" spans="1:26" ht="14.25" customHeight="1" x14ac:dyDescent="0.25">
      <c r="A345" s="7">
        <v>42550.39770833333</v>
      </c>
      <c r="B345" s="4" t="s">
        <v>3162</v>
      </c>
      <c r="C345" s="4" t="s">
        <v>1931</v>
      </c>
      <c r="D345" s="5">
        <v>41236</v>
      </c>
      <c r="E345" s="4" t="s">
        <v>3163</v>
      </c>
      <c r="F345" s="4" t="s">
        <v>29</v>
      </c>
      <c r="G345" s="4" t="s">
        <v>3164</v>
      </c>
      <c r="H345" s="4" t="s">
        <v>3165</v>
      </c>
      <c r="I345" s="4" t="s">
        <v>3166</v>
      </c>
      <c r="J345" s="4" t="s">
        <v>3167</v>
      </c>
      <c r="K345" s="4" t="s">
        <v>1931</v>
      </c>
      <c r="L345" s="4">
        <v>978974109</v>
      </c>
      <c r="M345" s="4" t="s">
        <v>3168</v>
      </c>
      <c r="N345" s="4"/>
      <c r="O345" s="4" t="s">
        <v>36</v>
      </c>
      <c r="P345" s="4"/>
      <c r="Q345" s="4"/>
      <c r="R345" s="4" t="s">
        <v>37</v>
      </c>
      <c r="S345" s="4" t="s">
        <v>3169</v>
      </c>
      <c r="T345" s="4"/>
      <c r="U345" s="4"/>
      <c r="V345" s="4"/>
      <c r="W345" s="4" t="s">
        <v>2856</v>
      </c>
      <c r="X345" s="4" t="s">
        <v>3170</v>
      </c>
      <c r="Y345" s="4" t="s">
        <v>3171</v>
      </c>
      <c r="Z345" s="6" t="str">
        <f>HYPERLINK("https://jotformz.com/form.php?formID=61755175322657&amp;sid=343016362932366775&amp;mode=edit","Edit Submission")</f>
        <v>Edit Submission</v>
      </c>
    </row>
    <row r="346" spans="1:26" ht="14.25" customHeight="1" x14ac:dyDescent="0.25">
      <c r="A346" s="7">
        <v>42550.399398148147</v>
      </c>
      <c r="B346" s="4" t="s">
        <v>3172</v>
      </c>
      <c r="C346" s="4" t="s">
        <v>3173</v>
      </c>
      <c r="D346" s="5">
        <v>41340</v>
      </c>
      <c r="E346" s="4" t="s">
        <v>3174</v>
      </c>
      <c r="F346" s="4" t="s">
        <v>29</v>
      </c>
      <c r="G346" s="4" t="s">
        <v>2015</v>
      </c>
      <c r="H346" s="4" t="s">
        <v>3175</v>
      </c>
      <c r="I346" s="4" t="s">
        <v>3176</v>
      </c>
      <c r="J346" s="4" t="s">
        <v>330</v>
      </c>
      <c r="K346" s="4" t="s">
        <v>3173</v>
      </c>
      <c r="L346" s="4">
        <v>996357844</v>
      </c>
      <c r="M346" s="4" t="s">
        <v>3177</v>
      </c>
      <c r="N346" s="4"/>
      <c r="O346" s="4" t="s">
        <v>85</v>
      </c>
      <c r="P346" s="4"/>
      <c r="Q346" s="4"/>
      <c r="R346" s="4" t="s">
        <v>37</v>
      </c>
      <c r="S346" s="4" t="s">
        <v>3178</v>
      </c>
      <c r="T346" s="4" t="s">
        <v>2856</v>
      </c>
      <c r="U346" s="4" t="s">
        <v>2856</v>
      </c>
      <c r="V346" s="4" t="s">
        <v>2856</v>
      </c>
      <c r="W346" s="4" t="s">
        <v>2856</v>
      </c>
      <c r="X346" s="4" t="s">
        <v>3179</v>
      </c>
      <c r="Y346" s="4" t="s">
        <v>3180</v>
      </c>
      <c r="Z346" s="6" t="str">
        <f>HYPERLINK("https://jotformz.com/form.php?formID=61755175322657&amp;sid=343016507422789104&amp;mode=edit","Edit Submission")</f>
        <v>Edit Submission</v>
      </c>
    </row>
    <row r="347" spans="1:26" ht="14.25" customHeight="1" x14ac:dyDescent="0.25">
      <c r="A347" s="7">
        <v>42550.406458333331</v>
      </c>
      <c r="B347" s="4" t="s">
        <v>2370</v>
      </c>
      <c r="C347" s="4" t="s">
        <v>2787</v>
      </c>
      <c r="D347" s="5">
        <v>41325</v>
      </c>
      <c r="E347" s="4" t="s">
        <v>3181</v>
      </c>
      <c r="F347" s="4" t="s">
        <v>29</v>
      </c>
      <c r="G347" s="4" t="s">
        <v>3182</v>
      </c>
      <c r="H347" s="4" t="s">
        <v>3183</v>
      </c>
      <c r="I347" s="4" t="s">
        <v>3184</v>
      </c>
      <c r="J347" s="4" t="s">
        <v>1196</v>
      </c>
      <c r="K347" s="4" t="s">
        <v>2787</v>
      </c>
      <c r="L347" s="4">
        <v>968463857</v>
      </c>
      <c r="M347" s="4" t="s">
        <v>3185</v>
      </c>
      <c r="N347" s="4"/>
      <c r="O347" s="4" t="s">
        <v>944</v>
      </c>
      <c r="P347" s="4"/>
      <c r="Q347" s="4"/>
      <c r="R347" s="4" t="s">
        <v>37</v>
      </c>
      <c r="S347" s="4" t="s">
        <v>3186</v>
      </c>
      <c r="T347" s="4" t="s">
        <v>2856</v>
      </c>
      <c r="U347" s="4" t="s">
        <v>2856</v>
      </c>
      <c r="V347" s="4" t="s">
        <v>2856</v>
      </c>
      <c r="W347" s="4" t="s">
        <v>2856</v>
      </c>
      <c r="X347" s="4" t="s">
        <v>3187</v>
      </c>
      <c r="Y347" s="4" t="s">
        <v>3188</v>
      </c>
      <c r="Z347" s="6" t="str">
        <f>HYPERLINK("https://jotformz.com/form.php?formID=61755175322657&amp;sid=343017118071446344&amp;mode=edit","Edit Submission")</f>
        <v>Edit Submission</v>
      </c>
    </row>
    <row r="348" spans="1:26" ht="14.25" customHeight="1" x14ac:dyDescent="0.25">
      <c r="A348" s="7">
        <v>42550.410381944443</v>
      </c>
      <c r="B348" s="4" t="s">
        <v>3189</v>
      </c>
      <c r="C348" s="4" t="s">
        <v>3190</v>
      </c>
      <c r="D348" s="5">
        <v>41079</v>
      </c>
      <c r="E348" s="4" t="s">
        <v>3191</v>
      </c>
      <c r="F348" s="4" t="s">
        <v>29</v>
      </c>
      <c r="G348" s="4" t="s">
        <v>3192</v>
      </c>
      <c r="H348" s="4" t="s">
        <v>3193</v>
      </c>
      <c r="I348" s="4" t="s">
        <v>3194</v>
      </c>
      <c r="J348" s="4" t="s">
        <v>3195</v>
      </c>
      <c r="K348" s="4" t="s">
        <v>3196</v>
      </c>
      <c r="L348" s="4" t="s">
        <v>3197</v>
      </c>
      <c r="M348" s="4" t="s">
        <v>3198</v>
      </c>
      <c r="N348" s="4"/>
      <c r="O348" s="4" t="s">
        <v>445</v>
      </c>
      <c r="P348" s="4"/>
      <c r="Q348" s="4"/>
      <c r="R348" s="4" t="s">
        <v>37</v>
      </c>
      <c r="S348" s="4" t="s">
        <v>3199</v>
      </c>
      <c r="T348" s="4" t="s">
        <v>2856</v>
      </c>
      <c r="U348" s="4" t="s">
        <v>2856</v>
      </c>
      <c r="V348" s="4" t="s">
        <v>2856</v>
      </c>
      <c r="W348" s="4" t="s">
        <v>2856</v>
      </c>
      <c r="X348" s="4" t="s">
        <v>3200</v>
      </c>
      <c r="Y348" s="4" t="s">
        <v>3201</v>
      </c>
      <c r="Z348" s="6" t="str">
        <f>HYPERLINK("https://jotformz.com/form.php?formID=61755175322657&amp;sid=343017456662366030&amp;mode=edit","Edit Submission")</f>
        <v>Edit Submission</v>
      </c>
    </row>
    <row r="349" spans="1:26" ht="14.25" customHeight="1" x14ac:dyDescent="0.25">
      <c r="A349" s="7">
        <v>42550.426006944443</v>
      </c>
      <c r="B349" s="4" t="s">
        <v>113</v>
      </c>
      <c r="C349" s="4" t="s">
        <v>3202</v>
      </c>
      <c r="D349" s="5">
        <v>41017</v>
      </c>
      <c r="E349" s="4" t="s">
        <v>3203</v>
      </c>
      <c r="F349" s="4" t="s">
        <v>29</v>
      </c>
      <c r="G349" s="4" t="s">
        <v>3204</v>
      </c>
      <c r="H349" s="4" t="s">
        <v>596</v>
      </c>
      <c r="I349" s="4" t="s">
        <v>3205</v>
      </c>
      <c r="J349" s="4" t="s">
        <v>419</v>
      </c>
      <c r="K349" s="4" t="s">
        <v>3202</v>
      </c>
      <c r="L349" s="4">
        <v>975692213</v>
      </c>
      <c r="M349" s="4" t="s">
        <v>3206</v>
      </c>
      <c r="N349" s="4"/>
      <c r="O349" s="4" t="s">
        <v>3207</v>
      </c>
      <c r="P349" s="4"/>
      <c r="Q349" s="4"/>
      <c r="R349" s="4" t="s">
        <v>37</v>
      </c>
      <c r="S349" s="4" t="s">
        <v>3208</v>
      </c>
      <c r="T349" s="4" t="s">
        <v>2868</v>
      </c>
      <c r="U349" s="4" t="s">
        <v>2868</v>
      </c>
      <c r="V349" s="4" t="s">
        <v>2868</v>
      </c>
      <c r="W349" s="4" t="s">
        <v>2960</v>
      </c>
      <c r="X349" s="4" t="s">
        <v>3209</v>
      </c>
      <c r="Y349" s="4" t="s">
        <v>3210</v>
      </c>
      <c r="Z349" s="6" t="str">
        <f>HYPERLINK("https://jotformz.com/form.php?formID=61755175322657&amp;sid=343018806931496222&amp;mode=edit","Edit Submission")</f>
        <v>Edit Submission</v>
      </c>
    </row>
    <row r="350" spans="1:26" ht="14.25" customHeight="1" x14ac:dyDescent="0.25">
      <c r="A350" s="7">
        <v>42550.429062499999</v>
      </c>
      <c r="B350" s="4" t="s">
        <v>1866</v>
      </c>
      <c r="C350" s="4" t="s">
        <v>2715</v>
      </c>
      <c r="D350" s="5">
        <v>41138</v>
      </c>
      <c r="E350" s="4" t="s">
        <v>3211</v>
      </c>
      <c r="F350" s="4" t="s">
        <v>29</v>
      </c>
      <c r="G350" s="4" t="s">
        <v>2717</v>
      </c>
      <c r="H350" s="4" t="s">
        <v>714</v>
      </c>
      <c r="I350" s="4" t="s">
        <v>2718</v>
      </c>
      <c r="J350" s="4" t="s">
        <v>815</v>
      </c>
      <c r="K350" s="4" t="s">
        <v>2152</v>
      </c>
      <c r="L350" s="4">
        <v>974761098</v>
      </c>
      <c r="M350" s="4" t="s">
        <v>2719</v>
      </c>
      <c r="N350" s="4"/>
      <c r="O350" s="4" t="s">
        <v>36</v>
      </c>
      <c r="P350" s="4"/>
      <c r="Q350" s="4"/>
      <c r="R350" s="4" t="s">
        <v>37</v>
      </c>
      <c r="S350" s="4" t="s">
        <v>2720</v>
      </c>
      <c r="T350" s="4"/>
      <c r="U350" s="4"/>
      <c r="V350" s="4"/>
      <c r="W350" s="4"/>
      <c r="X350" s="4" t="s">
        <v>2721</v>
      </c>
      <c r="Y350" s="4" t="s">
        <v>3212</v>
      </c>
      <c r="Z350" s="6" t="str">
        <f>HYPERLINK("https://jotformz.com/form.php?formID=61755175322657&amp;sid=343019070632558819&amp;mode=edit","Edit Submission")</f>
        <v>Edit Submission</v>
      </c>
    </row>
    <row r="351" spans="1:26" ht="14.25" customHeight="1" x14ac:dyDescent="0.25">
      <c r="A351" s="7">
        <v>42550.471817129634</v>
      </c>
      <c r="B351" s="4" t="s">
        <v>3213</v>
      </c>
      <c r="C351" s="4" t="s">
        <v>3214</v>
      </c>
      <c r="D351" s="5">
        <v>41134</v>
      </c>
      <c r="E351" s="4" t="s">
        <v>3215</v>
      </c>
      <c r="F351" s="4" t="s">
        <v>29</v>
      </c>
      <c r="G351" s="4" t="s">
        <v>3216</v>
      </c>
      <c r="H351" s="4" t="s">
        <v>3217</v>
      </c>
      <c r="I351" s="4" t="s">
        <v>3218</v>
      </c>
      <c r="J351" s="4" t="s">
        <v>3219</v>
      </c>
      <c r="K351" s="4" t="s">
        <v>3214</v>
      </c>
      <c r="L351" s="4">
        <v>999648910</v>
      </c>
      <c r="M351" s="4" t="s">
        <v>3220</v>
      </c>
      <c r="N351" s="4"/>
      <c r="O351" s="4" t="s">
        <v>97</v>
      </c>
      <c r="P351" s="4"/>
      <c r="Q351" s="4"/>
      <c r="R351" s="4" t="s">
        <v>37</v>
      </c>
      <c r="S351" s="4" t="s">
        <v>3221</v>
      </c>
      <c r="T351" s="4" t="s">
        <v>2856</v>
      </c>
      <c r="U351" s="4" t="s">
        <v>2856</v>
      </c>
      <c r="V351" s="4" t="s">
        <v>2856</v>
      </c>
      <c r="W351" s="4" t="s">
        <v>2856</v>
      </c>
      <c r="X351" s="4" t="s">
        <v>3222</v>
      </c>
      <c r="Y351" s="4" t="s">
        <v>3223</v>
      </c>
      <c r="Z351" s="6" t="str">
        <f>HYPERLINK("https://jotformz.com/form.php?formID=61755175322657&amp;sid=343022765653618829&amp;mode=edit","Edit Submission")</f>
        <v>Edit Submission</v>
      </c>
    </row>
    <row r="352" spans="1:26" ht="14.25" customHeight="1" x14ac:dyDescent="0.25">
      <c r="A352" s="7">
        <v>42550.474699074082</v>
      </c>
      <c r="B352" s="4" t="s">
        <v>1131</v>
      </c>
      <c r="C352" s="4" t="s">
        <v>3224</v>
      </c>
      <c r="D352" s="5">
        <v>41363</v>
      </c>
      <c r="E352" s="4" t="s">
        <v>3225</v>
      </c>
      <c r="F352" s="4" t="s">
        <v>29</v>
      </c>
      <c r="G352" s="4" t="s">
        <v>3226</v>
      </c>
      <c r="H352" s="4" t="s">
        <v>751</v>
      </c>
      <c r="I352" s="4" t="s">
        <v>243</v>
      </c>
      <c r="J352" s="4"/>
      <c r="K352" s="4"/>
      <c r="L352" s="4">
        <v>964237930</v>
      </c>
      <c r="M352" s="4" t="s">
        <v>3227</v>
      </c>
      <c r="N352" s="4"/>
      <c r="O352" s="4" t="s">
        <v>212</v>
      </c>
      <c r="P352" s="4"/>
      <c r="Q352" s="4"/>
      <c r="R352" s="4" t="s">
        <v>37</v>
      </c>
      <c r="S352" s="4" t="s">
        <v>3228</v>
      </c>
      <c r="T352" s="4" t="s">
        <v>2868</v>
      </c>
      <c r="U352" s="4" t="s">
        <v>2868</v>
      </c>
      <c r="V352" s="4" t="s">
        <v>2856</v>
      </c>
      <c r="W352" s="4" t="s">
        <v>2856</v>
      </c>
      <c r="X352" s="4" t="s">
        <v>3229</v>
      </c>
      <c r="Y352" s="4" t="s">
        <v>3230</v>
      </c>
      <c r="Z352" s="6" t="str">
        <f>HYPERLINK("https://jotformz.com/form.php?formID=61755175322657&amp;sid=343023014314757460&amp;mode=edit","Edit Submission")</f>
        <v>Edit Submission</v>
      </c>
    </row>
    <row r="353" spans="1:26" ht="14.25" customHeight="1" x14ac:dyDescent="0.25">
      <c r="A353" s="7">
        <v>42550.520949074067</v>
      </c>
      <c r="B353" s="4" t="s">
        <v>41</v>
      </c>
      <c r="C353" s="4" t="s">
        <v>129</v>
      </c>
      <c r="D353" s="5">
        <v>41188</v>
      </c>
      <c r="E353" s="4" t="s">
        <v>3231</v>
      </c>
      <c r="F353" s="4" t="s">
        <v>161</v>
      </c>
      <c r="G353" s="4"/>
      <c r="H353" s="4" t="s">
        <v>751</v>
      </c>
      <c r="I353" s="4" t="s">
        <v>3232</v>
      </c>
      <c r="J353" s="4" t="s">
        <v>3233</v>
      </c>
      <c r="K353" s="4" t="s">
        <v>129</v>
      </c>
      <c r="L353" s="4">
        <v>987253790</v>
      </c>
      <c r="M353" s="4" t="s">
        <v>3234</v>
      </c>
      <c r="N353" s="4"/>
      <c r="O353" s="4" t="s">
        <v>36</v>
      </c>
      <c r="P353" s="4"/>
      <c r="Q353" s="4"/>
      <c r="R353" s="4" t="s">
        <v>37</v>
      </c>
      <c r="S353" s="4" t="s">
        <v>3235</v>
      </c>
      <c r="T353" s="4" t="s">
        <v>2856</v>
      </c>
      <c r="U353" s="4" t="s">
        <v>2856</v>
      </c>
      <c r="V353" s="4" t="s">
        <v>2856</v>
      </c>
      <c r="W353" s="4" t="s">
        <v>2856</v>
      </c>
      <c r="X353" s="4" t="s">
        <v>3236</v>
      </c>
      <c r="Y353" s="4" t="s">
        <v>3237</v>
      </c>
      <c r="Z353" s="6" t="str">
        <f>HYPERLINK("https://jotformz.com/form.php?formID=61755175322657&amp;sid=343027010521342309&amp;mode=edit","Edit Submission")</f>
        <v>Edit Submission</v>
      </c>
    </row>
    <row r="354" spans="1:26" ht="14.25" customHeight="1" x14ac:dyDescent="0.25">
      <c r="A354" s="7">
        <v>42550.524687500001</v>
      </c>
      <c r="B354" s="4" t="s">
        <v>3238</v>
      </c>
      <c r="C354" s="4" t="s">
        <v>3239</v>
      </c>
      <c r="D354" s="5">
        <v>41346</v>
      </c>
      <c r="E354" s="4" t="s">
        <v>3240</v>
      </c>
      <c r="F354" s="4" t="s">
        <v>29</v>
      </c>
      <c r="G354" s="4" t="s">
        <v>2766</v>
      </c>
      <c r="H354" s="4" t="s">
        <v>1459</v>
      </c>
      <c r="I354" s="4" t="s">
        <v>3241</v>
      </c>
      <c r="J354" s="4" t="s">
        <v>3242</v>
      </c>
      <c r="K354" s="4" t="s">
        <v>3239</v>
      </c>
      <c r="L354" s="4">
        <v>977762024</v>
      </c>
      <c r="M354" s="4" t="s">
        <v>3243</v>
      </c>
      <c r="N354" s="4"/>
      <c r="O354" s="4" t="s">
        <v>36</v>
      </c>
      <c r="P354" s="4"/>
      <c r="Q354" s="4"/>
      <c r="R354" s="4" t="s">
        <v>37</v>
      </c>
      <c r="S354" s="4" t="s">
        <v>3244</v>
      </c>
      <c r="T354" s="4" t="s">
        <v>2868</v>
      </c>
      <c r="U354" s="4" t="s">
        <v>2856</v>
      </c>
      <c r="V354" s="4" t="s">
        <v>2856</v>
      </c>
      <c r="W354" s="4" t="s">
        <v>2868</v>
      </c>
      <c r="X354" s="4" t="s">
        <v>3245</v>
      </c>
      <c r="Y354" s="4" t="s">
        <v>3246</v>
      </c>
      <c r="Z354" s="6" t="str">
        <f>HYPERLINK("https://jotformz.com/form.php?formID=61755175322657&amp;sid=343027333632343098&amp;mode=edit","Edit Submission")</f>
        <v>Edit Submission</v>
      </c>
    </row>
    <row r="355" spans="1:26" ht="14.25" customHeight="1" x14ac:dyDescent="0.25">
      <c r="A355" s="7">
        <v>42550.534548611111</v>
      </c>
      <c r="B355" s="4" t="s">
        <v>3247</v>
      </c>
      <c r="C355" s="4" t="s">
        <v>3248</v>
      </c>
      <c r="D355" s="5">
        <v>41241</v>
      </c>
      <c r="E355" s="4" t="s">
        <v>3249</v>
      </c>
      <c r="F355" s="4" t="s">
        <v>161</v>
      </c>
      <c r="G355" s="4"/>
      <c r="H355" s="4" t="s">
        <v>3250</v>
      </c>
      <c r="I355" s="4" t="s">
        <v>3251</v>
      </c>
      <c r="J355" s="4" t="s">
        <v>3252</v>
      </c>
      <c r="K355" s="4" t="s">
        <v>3253</v>
      </c>
      <c r="L355" s="4">
        <v>962383058</v>
      </c>
      <c r="M355" s="4" t="s">
        <v>3254</v>
      </c>
      <c r="N355" s="4"/>
      <c r="O355" s="4" t="s">
        <v>154</v>
      </c>
      <c r="P355" s="4"/>
      <c r="Q355" s="4"/>
      <c r="R355" s="4" t="s">
        <v>37</v>
      </c>
      <c r="S355" s="4" t="s">
        <v>3255</v>
      </c>
      <c r="T355" s="4" t="s">
        <v>2868</v>
      </c>
      <c r="U355" s="4" t="s">
        <v>2856</v>
      </c>
      <c r="V355" s="4" t="s">
        <v>2868</v>
      </c>
      <c r="W355" s="4" t="s">
        <v>2868</v>
      </c>
      <c r="X355" s="4" t="s">
        <v>3256</v>
      </c>
      <c r="Y355" s="4" t="s">
        <v>3257</v>
      </c>
      <c r="Z355" s="6" t="str">
        <f>HYPERLINK("https://jotformz.com/form.php?formID=61755175322657&amp;sid=343028185075548471&amp;mode=edit","Edit Submission")</f>
        <v>Edit Submission</v>
      </c>
    </row>
    <row r="356" spans="1:26" ht="14.25" customHeight="1" x14ac:dyDescent="0.25">
      <c r="A356" s="7">
        <v>42550.551932870367</v>
      </c>
      <c r="B356" s="4" t="s">
        <v>3247</v>
      </c>
      <c r="C356" s="4" t="s">
        <v>3248</v>
      </c>
      <c r="D356" s="5">
        <v>41241</v>
      </c>
      <c r="E356" s="4" t="s">
        <v>3258</v>
      </c>
      <c r="F356" s="4" t="s">
        <v>161</v>
      </c>
      <c r="G356" s="4"/>
      <c r="H356" s="4" t="s">
        <v>3250</v>
      </c>
      <c r="I356" s="4" t="s">
        <v>3251</v>
      </c>
      <c r="J356" s="4" t="s">
        <v>3252</v>
      </c>
      <c r="K356" s="4" t="s">
        <v>3253</v>
      </c>
      <c r="L356" s="4">
        <v>962383058</v>
      </c>
      <c r="M356" s="4" t="s">
        <v>3254</v>
      </c>
      <c r="N356" s="4"/>
      <c r="O356" s="4" t="s">
        <v>154</v>
      </c>
      <c r="P356" s="4"/>
      <c r="Q356" s="4"/>
      <c r="R356" s="4" t="s">
        <v>37</v>
      </c>
      <c r="S356" s="4" t="s">
        <v>3255</v>
      </c>
      <c r="T356" s="4" t="s">
        <v>2868</v>
      </c>
      <c r="U356" s="4" t="s">
        <v>2856</v>
      </c>
      <c r="V356" s="4" t="s">
        <v>2868</v>
      </c>
      <c r="W356" s="4" t="s">
        <v>2868</v>
      </c>
      <c r="X356" s="4" t="s">
        <v>3256</v>
      </c>
      <c r="Y356" s="4" t="s">
        <v>3259</v>
      </c>
      <c r="Z356" s="6" t="str">
        <f>HYPERLINK("https://jotformz.com/form.php?formID=61755175322657&amp;sid=343029687075233215&amp;mode=edit","Edit Submission")</f>
        <v>Edit Submission</v>
      </c>
    </row>
    <row r="357" spans="1:26" ht="14.25" customHeight="1" x14ac:dyDescent="0.25">
      <c r="A357" s="7">
        <v>42550.574340277781</v>
      </c>
      <c r="B357" s="4" t="s">
        <v>3260</v>
      </c>
      <c r="C357" s="4" t="s">
        <v>3261</v>
      </c>
      <c r="D357" s="5">
        <v>41333</v>
      </c>
      <c r="E357" s="4" t="s">
        <v>3262</v>
      </c>
      <c r="F357" s="4" t="s">
        <v>161</v>
      </c>
      <c r="G357" s="4"/>
      <c r="H357" s="4" t="s">
        <v>3263</v>
      </c>
      <c r="I357" s="4" t="s">
        <v>3264</v>
      </c>
      <c r="J357" s="4"/>
      <c r="K357" s="4"/>
      <c r="L357" s="4" t="s">
        <v>3265</v>
      </c>
      <c r="M357" s="4" t="s">
        <v>3266</v>
      </c>
      <c r="N357" s="4"/>
      <c r="O357" s="4" t="s">
        <v>36</v>
      </c>
      <c r="P357" s="4"/>
      <c r="Q357" s="4"/>
      <c r="R357" s="4" t="s">
        <v>37</v>
      </c>
      <c r="S357" s="4" t="s">
        <v>3267</v>
      </c>
      <c r="T357" s="4" t="s">
        <v>2856</v>
      </c>
      <c r="U357" s="4" t="s">
        <v>2856</v>
      </c>
      <c r="V357" s="4" t="s">
        <v>2856</v>
      </c>
      <c r="W357" s="4" t="s">
        <v>2856</v>
      </c>
      <c r="X357" s="4" t="s">
        <v>3268</v>
      </c>
      <c r="Y357" s="4" t="s">
        <v>3269</v>
      </c>
      <c r="Z357" s="6" t="str">
        <f>HYPERLINK("https://jotformz.com/form.php?formID=61755175322657&amp;sid=343031623672322310&amp;mode=edit","Edit Submission")</f>
        <v>Edit Submission</v>
      </c>
    </row>
    <row r="358" spans="1:26" ht="14.25" customHeight="1" x14ac:dyDescent="0.25">
      <c r="A358" s="7">
        <v>42550.601666666669</v>
      </c>
      <c r="B358" s="4" t="s">
        <v>2517</v>
      </c>
      <c r="C358" s="4" t="s">
        <v>3270</v>
      </c>
      <c r="D358" s="5">
        <v>41298</v>
      </c>
      <c r="E358" s="4" t="s">
        <v>3271</v>
      </c>
      <c r="F358" s="4" t="s">
        <v>29</v>
      </c>
      <c r="G358" s="4" t="s">
        <v>3272</v>
      </c>
      <c r="H358" s="4" t="s">
        <v>3273</v>
      </c>
      <c r="I358" s="4" t="s">
        <v>3274</v>
      </c>
      <c r="J358" s="4" t="s">
        <v>3275</v>
      </c>
      <c r="K358" s="4" t="s">
        <v>2376</v>
      </c>
      <c r="L358" s="4">
        <v>991687972</v>
      </c>
      <c r="M358" s="4" t="s">
        <v>3276</v>
      </c>
      <c r="N358" s="4"/>
      <c r="O358" s="4" t="s">
        <v>944</v>
      </c>
      <c r="P358" s="4"/>
      <c r="Q358" s="4"/>
      <c r="R358" s="4" t="s">
        <v>37</v>
      </c>
      <c r="S358" s="4" t="s">
        <v>3277</v>
      </c>
      <c r="T358" s="4"/>
      <c r="U358" s="4"/>
      <c r="V358" s="4"/>
      <c r="W358" s="4"/>
      <c r="X358" s="4" t="s">
        <v>3278</v>
      </c>
      <c r="Y358" s="4" t="s">
        <v>3279</v>
      </c>
      <c r="Z358" s="6" t="str">
        <f>HYPERLINK("https://jotformz.com/form.php?formID=61755175322657&amp;sid=343033983654921194&amp;mode=edit","Edit Submission")</f>
        <v>Edit Submission</v>
      </c>
    </row>
    <row r="359" spans="1:26" ht="14.25" customHeight="1" x14ac:dyDescent="0.25">
      <c r="A359" s="7">
        <v>42550.603078703702</v>
      </c>
      <c r="B359" s="4" t="s">
        <v>359</v>
      </c>
      <c r="C359" s="4" t="s">
        <v>3280</v>
      </c>
      <c r="D359" s="5">
        <v>41122</v>
      </c>
      <c r="E359" s="4" t="s">
        <v>3281</v>
      </c>
      <c r="F359" s="4" t="s">
        <v>29</v>
      </c>
      <c r="G359" s="4" t="s">
        <v>3282</v>
      </c>
      <c r="H359" s="4" t="s">
        <v>1082</v>
      </c>
      <c r="I359" s="4" t="s">
        <v>3232</v>
      </c>
      <c r="J359" s="4" t="s">
        <v>365</v>
      </c>
      <c r="K359" s="4" t="s">
        <v>2040</v>
      </c>
      <c r="L359" s="4">
        <v>985954061</v>
      </c>
      <c r="M359" s="4" t="s">
        <v>3283</v>
      </c>
      <c r="N359" s="4"/>
      <c r="O359" s="4" t="s">
        <v>36</v>
      </c>
      <c r="P359" s="4"/>
      <c r="Q359" s="4"/>
      <c r="R359" s="4" t="s">
        <v>37</v>
      </c>
      <c r="S359" s="4" t="s">
        <v>3284</v>
      </c>
      <c r="T359" s="4" t="s">
        <v>2856</v>
      </c>
      <c r="U359" s="4" t="s">
        <v>2856</v>
      </c>
      <c r="V359" s="4" t="s">
        <v>2856</v>
      </c>
      <c r="W359" s="4" t="s">
        <v>2856</v>
      </c>
      <c r="X359" s="4" t="s">
        <v>3285</v>
      </c>
      <c r="Y359" s="4" t="s">
        <v>3286</v>
      </c>
      <c r="Z359" s="6" t="str">
        <f>HYPERLINK("https://jotformz.com/form.php?formID=61755175322657&amp;sid=343034106281445151&amp;mode=edit","Edit Submission")</f>
        <v>Edit Submission</v>
      </c>
    </row>
    <row r="360" spans="1:26" ht="14.25" customHeight="1" x14ac:dyDescent="0.25">
      <c r="A360" s="7">
        <v>42550.633333333331</v>
      </c>
      <c r="B360" s="4" t="s">
        <v>3287</v>
      </c>
      <c r="C360" s="4" t="s">
        <v>3288</v>
      </c>
      <c r="D360" s="5">
        <v>41153</v>
      </c>
      <c r="E360" s="4" t="s">
        <v>3289</v>
      </c>
      <c r="F360" s="4" t="s">
        <v>29</v>
      </c>
      <c r="G360" s="4" t="s">
        <v>3290</v>
      </c>
      <c r="H360" s="4" t="s">
        <v>2991</v>
      </c>
      <c r="I360" s="4" t="s">
        <v>811</v>
      </c>
      <c r="J360" s="4" t="s">
        <v>119</v>
      </c>
      <c r="K360" s="4" t="s">
        <v>3288</v>
      </c>
      <c r="L360" s="4">
        <v>985361248</v>
      </c>
      <c r="M360" s="4" t="s">
        <v>3291</v>
      </c>
      <c r="N360" s="4"/>
      <c r="O360" s="4" t="s">
        <v>3292</v>
      </c>
      <c r="P360" s="4"/>
      <c r="Q360" s="4"/>
      <c r="R360" s="4" t="s">
        <v>37</v>
      </c>
      <c r="S360" s="4" t="s">
        <v>3293</v>
      </c>
      <c r="T360" s="4" t="s">
        <v>2856</v>
      </c>
      <c r="U360" s="4" t="s">
        <v>2856</v>
      </c>
      <c r="V360" s="4" t="s">
        <v>2856</v>
      </c>
      <c r="W360" s="4" t="s">
        <v>2856</v>
      </c>
      <c r="X360" s="4" t="s">
        <v>2087</v>
      </c>
      <c r="Y360" s="4" t="s">
        <v>3294</v>
      </c>
      <c r="Z360" s="6" t="str">
        <f>HYPERLINK("https://jotformz.com/form.php?formID=61755175322657&amp;sid=343036719283430281&amp;mode=edit","Edit Submission")</f>
        <v>Edit Submission</v>
      </c>
    </row>
    <row r="361" spans="1:26" ht="14.25" customHeight="1" x14ac:dyDescent="0.25">
      <c r="A361" s="7">
        <v>42550.645879629628</v>
      </c>
      <c r="B361" s="4" t="s">
        <v>3295</v>
      </c>
      <c r="C361" s="4" t="s">
        <v>3296</v>
      </c>
      <c r="D361" s="5">
        <v>41290</v>
      </c>
      <c r="E361" s="4" t="s">
        <v>3297</v>
      </c>
      <c r="F361" s="4" t="s">
        <v>29</v>
      </c>
      <c r="G361" s="4" t="s">
        <v>3298</v>
      </c>
      <c r="H361" s="4" t="s">
        <v>3299</v>
      </c>
      <c r="I361" s="4" t="s">
        <v>3296</v>
      </c>
      <c r="J361" s="4" t="s">
        <v>3024</v>
      </c>
      <c r="K361" s="4" t="s">
        <v>3296</v>
      </c>
      <c r="L361" s="4">
        <v>997324704</v>
      </c>
      <c r="M361" s="4" t="s">
        <v>3300</v>
      </c>
      <c r="N361" s="4"/>
      <c r="O361" s="4" t="s">
        <v>36</v>
      </c>
      <c r="P361" s="4"/>
      <c r="Q361" s="4"/>
      <c r="R361" s="4" t="s">
        <v>37</v>
      </c>
      <c r="S361" s="4" t="s">
        <v>3301</v>
      </c>
      <c r="T361" s="4" t="s">
        <v>2868</v>
      </c>
      <c r="U361" s="4" t="s">
        <v>2868</v>
      </c>
      <c r="V361" s="4" t="s">
        <v>2868</v>
      </c>
      <c r="W361" s="4" t="s">
        <v>2868</v>
      </c>
      <c r="X361" s="4" t="s">
        <v>3302</v>
      </c>
      <c r="Y361" s="4" t="s">
        <v>3303</v>
      </c>
      <c r="Z361" s="6" t="str">
        <f>HYPERLINK("https://jotformz.com/form.php?formID=61755175322657&amp;sid=343037803422848975&amp;mode=edit","Edit Submission")</f>
        <v>Edit Submission</v>
      </c>
    </row>
    <row r="362" spans="1:26" ht="14.25" customHeight="1" x14ac:dyDescent="0.25">
      <c r="A362" s="7">
        <v>42550.649097222216</v>
      </c>
      <c r="B362" s="4" t="s">
        <v>3304</v>
      </c>
      <c r="C362" s="4" t="s">
        <v>3305</v>
      </c>
      <c r="D362" s="5">
        <v>41278</v>
      </c>
      <c r="E362" s="4" t="s">
        <v>3306</v>
      </c>
      <c r="F362" s="4" t="s">
        <v>29</v>
      </c>
      <c r="G362" s="4" t="s">
        <v>3307</v>
      </c>
      <c r="H362" s="4" t="s">
        <v>3308</v>
      </c>
      <c r="I362" s="4" t="s">
        <v>1786</v>
      </c>
      <c r="J362" s="4" t="s">
        <v>3309</v>
      </c>
      <c r="K362" s="4" t="s">
        <v>3305</v>
      </c>
      <c r="L362" s="4">
        <v>946341141</v>
      </c>
      <c r="M362" s="4" t="s">
        <v>3310</v>
      </c>
      <c r="N362" s="4"/>
      <c r="O362" s="4" t="s">
        <v>965</v>
      </c>
      <c r="P362" s="4"/>
      <c r="Q362" s="4"/>
      <c r="R362" s="4" t="s">
        <v>37</v>
      </c>
      <c r="S362" s="4" t="s">
        <v>3311</v>
      </c>
      <c r="T362" s="4" t="s">
        <v>2856</v>
      </c>
      <c r="U362" s="4" t="s">
        <v>2868</v>
      </c>
      <c r="V362" s="4" t="s">
        <v>2856</v>
      </c>
      <c r="W362" s="4" t="s">
        <v>2856</v>
      </c>
      <c r="X362" s="4" t="s">
        <v>3312</v>
      </c>
      <c r="Y362" s="4" t="s">
        <v>3313</v>
      </c>
      <c r="Z362" s="6" t="str">
        <f>HYPERLINK("https://jotformz.com/form.php?formID=61755175322657&amp;sid=343038082491333643&amp;mode=edit","Edit Submission")</f>
        <v>Edit Submission</v>
      </c>
    </row>
    <row r="363" spans="1:26" ht="14.25" customHeight="1" x14ac:dyDescent="0.25">
      <c r="A363" s="7">
        <v>42550.700613425928</v>
      </c>
      <c r="B363" s="4" t="s">
        <v>799</v>
      </c>
      <c r="C363" s="4" t="s">
        <v>3314</v>
      </c>
      <c r="D363" s="5">
        <v>41254</v>
      </c>
      <c r="E363" s="4" t="s">
        <v>3315</v>
      </c>
      <c r="F363" s="4" t="s">
        <v>29</v>
      </c>
      <c r="G363" s="4" t="s">
        <v>3316</v>
      </c>
      <c r="H363" s="4" t="s">
        <v>93</v>
      </c>
      <c r="I363" s="4" t="s">
        <v>1569</v>
      </c>
      <c r="J363" s="4" t="s">
        <v>3317</v>
      </c>
      <c r="K363" s="4" t="s">
        <v>3314</v>
      </c>
      <c r="L363" s="4">
        <v>974478881</v>
      </c>
      <c r="M363" s="4" t="s">
        <v>3318</v>
      </c>
      <c r="N363" s="4"/>
      <c r="O363" s="4" t="s">
        <v>3319</v>
      </c>
      <c r="P363" s="4"/>
      <c r="Q363" s="4"/>
      <c r="R363" s="4" t="s">
        <v>37</v>
      </c>
      <c r="S363" s="4" t="s">
        <v>3320</v>
      </c>
      <c r="T363" s="4" t="s">
        <v>2868</v>
      </c>
      <c r="U363" s="4"/>
      <c r="V363" s="4"/>
      <c r="W363" s="4" t="s">
        <v>2868</v>
      </c>
      <c r="X363" s="4" t="s">
        <v>3321</v>
      </c>
      <c r="Y363" s="4" t="s">
        <v>3322</v>
      </c>
      <c r="Z363" s="6" t="str">
        <f>HYPERLINK("https://jotformz.com/form.php?formID=61755175322657&amp;sid=343042532571279129&amp;mode=edit","Edit Submission")</f>
        <v>Edit Submission</v>
      </c>
    </row>
    <row r="364" spans="1:26" ht="14.25" customHeight="1" x14ac:dyDescent="0.25">
      <c r="A364" s="7">
        <v>42550.701469907413</v>
      </c>
      <c r="B364" s="4" t="s">
        <v>931</v>
      </c>
      <c r="C364" s="4" t="s">
        <v>2776</v>
      </c>
      <c r="D364" s="5">
        <v>41036</v>
      </c>
      <c r="E364" s="4" t="s">
        <v>3323</v>
      </c>
      <c r="F364" s="4" t="s">
        <v>29</v>
      </c>
      <c r="G364" s="4" t="s">
        <v>2778</v>
      </c>
      <c r="H364" s="4" t="s">
        <v>1581</v>
      </c>
      <c r="I364" s="4" t="s">
        <v>2241</v>
      </c>
      <c r="J364" s="4" t="s">
        <v>2407</v>
      </c>
      <c r="K364" s="4" t="s">
        <v>2776</v>
      </c>
      <c r="L364" s="4">
        <v>987470859</v>
      </c>
      <c r="M364" s="4" t="s">
        <v>2779</v>
      </c>
      <c r="N364" s="4"/>
      <c r="O364" s="4" t="s">
        <v>985</v>
      </c>
      <c r="P364" s="4"/>
      <c r="Q364" s="4"/>
      <c r="R364" s="4" t="s">
        <v>37</v>
      </c>
      <c r="S364" s="4" t="s">
        <v>2780</v>
      </c>
      <c r="T364" s="4" t="s">
        <v>2856</v>
      </c>
      <c r="U364" s="4" t="s">
        <v>2856</v>
      </c>
      <c r="V364" s="4" t="s">
        <v>2856</v>
      </c>
      <c r="W364" s="4" t="s">
        <v>2856</v>
      </c>
      <c r="X364" s="4" t="s">
        <v>2781</v>
      </c>
      <c r="Y364" s="4" t="s">
        <v>3324</v>
      </c>
      <c r="Z364" s="6" t="str">
        <f>HYPERLINK("https://jotformz.com/form.php?formID=61755175322657&amp;sid=343042607422128107&amp;mode=edit","Edit Submission")</f>
        <v>Edit Submission</v>
      </c>
    </row>
    <row r="365" spans="1:26" ht="14.25" customHeight="1" x14ac:dyDescent="0.25">
      <c r="A365" s="7">
        <v>42550.709930555553</v>
      </c>
      <c r="B365" s="4" t="s">
        <v>1564</v>
      </c>
      <c r="C365" s="4" t="s">
        <v>3325</v>
      </c>
      <c r="D365" s="5">
        <v>40800</v>
      </c>
      <c r="E365" s="4" t="s">
        <v>3326</v>
      </c>
      <c r="F365" s="4" t="s">
        <v>161</v>
      </c>
      <c r="G365" s="4"/>
      <c r="H365" s="4" t="s">
        <v>771</v>
      </c>
      <c r="I365" s="4" t="s">
        <v>3327</v>
      </c>
      <c r="J365" s="4" t="s">
        <v>244</v>
      </c>
      <c r="K365" s="4" t="s">
        <v>3328</v>
      </c>
      <c r="L365" s="4">
        <v>982541265</v>
      </c>
      <c r="M365" s="4" t="s">
        <v>3329</v>
      </c>
      <c r="N365" s="4"/>
      <c r="O365" s="4" t="s">
        <v>3330</v>
      </c>
      <c r="P365" s="4"/>
      <c r="Q365" s="4"/>
      <c r="R365" s="4" t="s">
        <v>37</v>
      </c>
      <c r="S365" s="4" t="s">
        <v>3331</v>
      </c>
      <c r="T365" s="4" t="s">
        <v>2856</v>
      </c>
      <c r="U365" s="4"/>
      <c r="V365" s="4"/>
      <c r="W365" s="4"/>
      <c r="X365" s="4" t="s">
        <v>3332</v>
      </c>
      <c r="Y365" s="4" t="s">
        <v>3333</v>
      </c>
      <c r="Z365" s="6" t="str">
        <f>HYPERLINK("https://jotformz.com/form.php?formID=61755175322657&amp;sid=343043338471959638&amp;mode=edit","Edit Submission")</f>
        <v>Edit Submission</v>
      </c>
    </row>
    <row r="366" spans="1:26" ht="14.25" customHeight="1" x14ac:dyDescent="0.25">
      <c r="A366" s="7">
        <v>42550.741053240738</v>
      </c>
      <c r="B366" s="4" t="s">
        <v>3334</v>
      </c>
      <c r="C366" s="4" t="s">
        <v>3335</v>
      </c>
      <c r="D366" s="5">
        <v>41354</v>
      </c>
      <c r="E366" s="4" t="s">
        <v>3336</v>
      </c>
      <c r="F366" s="4" t="s">
        <v>29</v>
      </c>
      <c r="G366" s="4" t="s">
        <v>3337</v>
      </c>
      <c r="H366" s="4" t="s">
        <v>3338</v>
      </c>
      <c r="I366" s="4" t="s">
        <v>3339</v>
      </c>
      <c r="J366" s="4" t="s">
        <v>232</v>
      </c>
      <c r="K366" s="4" t="s">
        <v>3335</v>
      </c>
      <c r="L366" s="4">
        <v>996305449</v>
      </c>
      <c r="M366" s="4" t="s">
        <v>3340</v>
      </c>
      <c r="N366" s="4"/>
      <c r="O366" s="4" t="s">
        <v>85</v>
      </c>
      <c r="P366" s="4"/>
      <c r="Q366" s="4"/>
      <c r="R366" s="4" t="s">
        <v>37</v>
      </c>
      <c r="S366" s="4" t="s">
        <v>3341</v>
      </c>
      <c r="T366" s="4" t="s">
        <v>2856</v>
      </c>
      <c r="U366" s="4" t="s">
        <v>2856</v>
      </c>
      <c r="V366" s="4" t="s">
        <v>2856</v>
      </c>
      <c r="W366" s="4" t="s">
        <v>2856</v>
      </c>
      <c r="X366" s="4" t="s">
        <v>3342</v>
      </c>
      <c r="Y366" s="4" t="s">
        <v>3343</v>
      </c>
      <c r="Z366" s="6" t="str">
        <f>HYPERLINK("https://jotformz.com/form.php?formID=61755175322657&amp;sid=343046027358347007&amp;mode=edit","Edit Submission")</f>
        <v>Edit Submission</v>
      </c>
    </row>
    <row r="367" spans="1:26" ht="14.25" customHeight="1" x14ac:dyDescent="0.25">
      <c r="A367" s="7">
        <v>42550.815254629633</v>
      </c>
      <c r="B367" s="4" t="s">
        <v>3344</v>
      </c>
      <c r="C367" s="4" t="s">
        <v>3345</v>
      </c>
      <c r="D367" s="5">
        <v>41010</v>
      </c>
      <c r="E367" s="4" t="s">
        <v>3346</v>
      </c>
      <c r="F367" s="4" t="s">
        <v>29</v>
      </c>
      <c r="G367" s="4" t="s">
        <v>760</v>
      </c>
      <c r="H367" s="4" t="s">
        <v>3347</v>
      </c>
      <c r="I367" s="4" t="s">
        <v>771</v>
      </c>
      <c r="J367" s="4" t="s">
        <v>3348</v>
      </c>
      <c r="K367" s="4" t="s">
        <v>58</v>
      </c>
      <c r="L367" s="4" t="s">
        <v>3349</v>
      </c>
      <c r="M367" s="4" t="s">
        <v>3350</v>
      </c>
      <c r="N367" s="4"/>
      <c r="O367" s="4" t="s">
        <v>355</v>
      </c>
      <c r="P367" s="4"/>
      <c r="Q367" s="4"/>
      <c r="R367" s="4" t="s">
        <v>37</v>
      </c>
      <c r="S367" s="4" t="s">
        <v>3351</v>
      </c>
      <c r="T367" s="4" t="s">
        <v>2856</v>
      </c>
      <c r="U367" s="4" t="s">
        <v>2856</v>
      </c>
      <c r="V367" s="4" t="s">
        <v>2856</v>
      </c>
      <c r="W367" s="4" t="s">
        <v>2856</v>
      </c>
      <c r="X367" s="4" t="s">
        <v>3352</v>
      </c>
      <c r="Y367" s="4" t="s">
        <v>3353</v>
      </c>
      <c r="Z367" s="6" t="str">
        <f>HYPERLINK("https://jotformz.com/form.php?formID=61755175322657&amp;sid=343052437741307976&amp;mode=edit","Edit Submission")</f>
        <v>Edit Submission</v>
      </c>
    </row>
    <row r="368" spans="1:26" ht="14.25" customHeight="1" x14ac:dyDescent="0.25">
      <c r="A368" s="7">
        <v>42550.881157407413</v>
      </c>
      <c r="B368" s="4" t="s">
        <v>3354</v>
      </c>
      <c r="C368" s="4" t="s">
        <v>227</v>
      </c>
      <c r="D368" s="5">
        <v>41297</v>
      </c>
      <c r="E368" s="4" t="s">
        <v>3355</v>
      </c>
      <c r="F368" s="4" t="s">
        <v>29</v>
      </c>
      <c r="G368" s="4" t="s">
        <v>3356</v>
      </c>
      <c r="H368" s="4" t="s">
        <v>3357</v>
      </c>
      <c r="I368" s="4" t="s">
        <v>3358</v>
      </c>
      <c r="J368" s="4" t="s">
        <v>58</v>
      </c>
      <c r="K368" s="4" t="s">
        <v>3359</v>
      </c>
      <c r="L368" s="4">
        <v>998661133</v>
      </c>
      <c r="M368" s="4" t="s">
        <v>3360</v>
      </c>
      <c r="N368" s="4"/>
      <c r="O368" s="4" t="s">
        <v>154</v>
      </c>
      <c r="P368" s="4"/>
      <c r="Q368" s="4"/>
      <c r="R368" s="4" t="s">
        <v>37</v>
      </c>
      <c r="S368" s="4" t="s">
        <v>3361</v>
      </c>
      <c r="T368" s="4" t="s">
        <v>2868</v>
      </c>
      <c r="U368" s="4" t="s">
        <v>2868</v>
      </c>
      <c r="V368" s="4" t="s">
        <v>2868</v>
      </c>
      <c r="W368" s="4" t="s">
        <v>2868</v>
      </c>
      <c r="X368" s="4" t="s">
        <v>3362</v>
      </c>
      <c r="Y368" s="4" t="s">
        <v>3363</v>
      </c>
      <c r="Z368" s="6" t="str">
        <f>HYPERLINK("https://jotformz.com/form.php?formID=61755175322657&amp;sid=343058132239712635&amp;mode=edit","Edit Submission")</f>
        <v>Edit Submission</v>
      </c>
    </row>
    <row r="369" spans="1:26" ht="14.25" customHeight="1" x14ac:dyDescent="0.25">
      <c r="A369" s="7">
        <v>42550.891053240739</v>
      </c>
      <c r="B369" s="4" t="s">
        <v>1379</v>
      </c>
      <c r="C369" s="4" t="s">
        <v>3364</v>
      </c>
      <c r="D369" s="5">
        <v>41027</v>
      </c>
      <c r="E369" s="4" t="s">
        <v>3365</v>
      </c>
      <c r="F369" s="4" t="s">
        <v>29</v>
      </c>
      <c r="G369" s="4" t="s">
        <v>3366</v>
      </c>
      <c r="H369" s="4" t="s">
        <v>3367</v>
      </c>
      <c r="I369" s="4" t="s">
        <v>3368</v>
      </c>
      <c r="J369" s="4"/>
      <c r="K369" s="4"/>
      <c r="L369" s="4">
        <v>976549999</v>
      </c>
      <c r="M369" s="4" t="s">
        <v>3369</v>
      </c>
      <c r="N369" s="4"/>
      <c r="O369" s="4" t="s">
        <v>985</v>
      </c>
      <c r="P369" s="4"/>
      <c r="Q369" s="4"/>
      <c r="R369" s="4" t="s">
        <v>37</v>
      </c>
      <c r="S369" s="4" t="s">
        <v>3370</v>
      </c>
      <c r="T369" s="4" t="s">
        <v>2856</v>
      </c>
      <c r="U369" s="4" t="s">
        <v>2856</v>
      </c>
      <c r="V369" s="4" t="s">
        <v>2856</v>
      </c>
      <c r="W369" s="4" t="s">
        <v>2856</v>
      </c>
      <c r="X369" s="4" t="s">
        <v>3371</v>
      </c>
      <c r="Y369" s="4" t="s">
        <v>3372</v>
      </c>
      <c r="Z369" s="6" t="str">
        <f>HYPERLINK("https://jotformz.com/form.php?formID=61755175322657&amp;sid=343058986632460371&amp;mode=edit","Edit Submission")</f>
        <v>Edit Submission</v>
      </c>
    </row>
    <row r="370" spans="1:26" ht="14.25" customHeight="1" x14ac:dyDescent="0.25">
      <c r="A370" s="7">
        <v>42550.916284722232</v>
      </c>
      <c r="B370" s="4" t="s">
        <v>175</v>
      </c>
      <c r="C370" s="4" t="s">
        <v>3373</v>
      </c>
      <c r="D370" s="5">
        <v>41334</v>
      </c>
      <c r="E370" s="4" t="s">
        <v>3374</v>
      </c>
      <c r="F370" s="4" t="s">
        <v>29</v>
      </c>
      <c r="G370" s="4" t="s">
        <v>3375</v>
      </c>
      <c r="H370" s="4" t="s">
        <v>3376</v>
      </c>
      <c r="I370" s="4" t="s">
        <v>199</v>
      </c>
      <c r="J370" s="4" t="s">
        <v>781</v>
      </c>
      <c r="K370" s="4" t="s">
        <v>114</v>
      </c>
      <c r="L370" s="4">
        <v>999276041</v>
      </c>
      <c r="M370" s="4" t="s">
        <v>3377</v>
      </c>
      <c r="N370" s="4"/>
      <c r="O370" s="4" t="s">
        <v>212</v>
      </c>
      <c r="P370" s="4"/>
      <c r="Q370" s="4"/>
      <c r="R370" s="4" t="s">
        <v>37</v>
      </c>
      <c r="S370" s="4" t="s">
        <v>3378</v>
      </c>
      <c r="T370" s="4"/>
      <c r="U370" s="4"/>
      <c r="V370" s="4"/>
      <c r="W370" s="4"/>
      <c r="X370" s="4" t="s">
        <v>3379</v>
      </c>
      <c r="Y370" s="4" t="s">
        <v>3380</v>
      </c>
      <c r="Z370" s="6" t="str">
        <f>HYPERLINK("https://jotformz.com/form.php?formID=61755175322657&amp;sid=343061167534944488&amp;mode=edit","Edit Submission")</f>
        <v>Edit Submission</v>
      </c>
    </row>
    <row r="371" spans="1:26" ht="14.25" customHeight="1" x14ac:dyDescent="0.25">
      <c r="A371" s="7">
        <v>42550.922523148147</v>
      </c>
      <c r="B371" s="4" t="s">
        <v>3381</v>
      </c>
      <c r="C371" s="4" t="s">
        <v>3382</v>
      </c>
      <c r="D371" s="5">
        <v>41028</v>
      </c>
      <c r="E371" s="4" t="s">
        <v>3383</v>
      </c>
      <c r="F371" s="4" t="s">
        <v>29</v>
      </c>
      <c r="G371" s="4" t="s">
        <v>3384</v>
      </c>
      <c r="H371" s="4" t="s">
        <v>3385</v>
      </c>
      <c r="I371" s="4" t="s">
        <v>3386</v>
      </c>
      <c r="J371" s="4" t="s">
        <v>3387</v>
      </c>
      <c r="K371" s="4" t="s">
        <v>2013</v>
      </c>
      <c r="L371" s="4">
        <v>229823429</v>
      </c>
      <c r="M371" s="4" t="s">
        <v>3388</v>
      </c>
      <c r="N371" s="4"/>
      <c r="O371" s="4" t="s">
        <v>85</v>
      </c>
      <c r="P371" s="4"/>
      <c r="Q371" s="4"/>
      <c r="R371" s="4" t="s">
        <v>37</v>
      </c>
      <c r="S371" s="4" t="s">
        <v>3389</v>
      </c>
      <c r="T371" s="4" t="s">
        <v>2856</v>
      </c>
      <c r="U371" s="4" t="s">
        <v>2856</v>
      </c>
      <c r="V371" s="4" t="s">
        <v>2856</v>
      </c>
      <c r="W371" s="4" t="s">
        <v>2868</v>
      </c>
      <c r="X371" s="4" t="s">
        <v>3390</v>
      </c>
      <c r="Y371" s="4" t="s">
        <v>3391</v>
      </c>
      <c r="Z371" s="6" t="str">
        <f>HYPERLINK("https://jotformz.com/form.php?formID=61755175322657&amp;sid=343061706702353040&amp;mode=edit","Edit Submission")</f>
        <v>Edit Submission</v>
      </c>
    </row>
    <row r="372" spans="1:26" ht="14.25" customHeight="1" x14ac:dyDescent="0.25">
      <c r="A372" s="7">
        <v>42550.940428240741</v>
      </c>
      <c r="B372" s="4" t="s">
        <v>3392</v>
      </c>
      <c r="C372" s="4" t="s">
        <v>337</v>
      </c>
      <c r="D372" s="5">
        <v>41100</v>
      </c>
      <c r="E372" s="4" t="s">
        <v>3393</v>
      </c>
      <c r="F372" s="4" t="s">
        <v>29</v>
      </c>
      <c r="G372" s="4" t="s">
        <v>3394</v>
      </c>
      <c r="H372" s="4" t="s">
        <v>1761</v>
      </c>
      <c r="I372" s="4" t="s">
        <v>2816</v>
      </c>
      <c r="J372" s="4" t="s">
        <v>1628</v>
      </c>
      <c r="K372" s="4" t="s">
        <v>337</v>
      </c>
      <c r="L372" s="4">
        <v>978628242</v>
      </c>
      <c r="M372" s="4" t="s">
        <v>3395</v>
      </c>
      <c r="N372" s="4"/>
      <c r="O372" s="4" t="s">
        <v>36</v>
      </c>
      <c r="P372" s="4"/>
      <c r="Q372" s="4"/>
      <c r="R372" s="4" t="s">
        <v>37</v>
      </c>
      <c r="S372" s="4" t="s">
        <v>3396</v>
      </c>
      <c r="T372" s="4" t="s">
        <v>2868</v>
      </c>
      <c r="U372" s="4" t="s">
        <v>2868</v>
      </c>
      <c r="V372" s="4" t="s">
        <v>2868</v>
      </c>
      <c r="W372" s="4" t="s">
        <v>2868</v>
      </c>
      <c r="X372" s="4" t="s">
        <v>3397</v>
      </c>
      <c r="Y372" s="4" t="s">
        <v>3398</v>
      </c>
      <c r="Z372" s="6" t="str">
        <f>HYPERLINK("https://jotformz.com/form.php?formID=61755175322657&amp;sid=343063252022906176&amp;mode=edit","Edit Submission")</f>
        <v>Edit Submission</v>
      </c>
    </row>
    <row r="373" spans="1:26" ht="14.25" customHeight="1" x14ac:dyDescent="0.25">
      <c r="A373" s="7">
        <v>42550.953043981477</v>
      </c>
      <c r="B373" s="4" t="s">
        <v>3399</v>
      </c>
      <c r="C373" s="4" t="s">
        <v>3400</v>
      </c>
      <c r="D373" s="5">
        <v>41310</v>
      </c>
      <c r="E373" s="4" t="s">
        <v>3401</v>
      </c>
      <c r="F373" s="4" t="s">
        <v>161</v>
      </c>
      <c r="G373" s="4"/>
      <c r="H373" s="4" t="s">
        <v>3402</v>
      </c>
      <c r="I373" s="4" t="s">
        <v>3403</v>
      </c>
      <c r="J373" s="4" t="s">
        <v>995</v>
      </c>
      <c r="K373" s="4" t="s">
        <v>3400</v>
      </c>
      <c r="L373" s="4">
        <v>984709163</v>
      </c>
      <c r="M373" s="4" t="s">
        <v>3404</v>
      </c>
      <c r="N373" s="4"/>
      <c r="O373" s="4" t="s">
        <v>85</v>
      </c>
      <c r="P373" s="4"/>
      <c r="Q373" s="4"/>
      <c r="R373" s="4" t="s">
        <v>37</v>
      </c>
      <c r="S373" s="4" t="s">
        <v>3405</v>
      </c>
      <c r="T373" s="4"/>
      <c r="U373" s="4"/>
      <c r="V373" s="4"/>
      <c r="W373" s="4"/>
      <c r="X373" s="4" t="s">
        <v>3406</v>
      </c>
      <c r="Y373" s="4" t="s">
        <v>3407</v>
      </c>
      <c r="Z373" s="6" t="str">
        <f>HYPERLINK("https://jotformz.com/form.php?formID=61755175322657&amp;sid=343064343092946455&amp;mode=edit","Edit Submission")</f>
        <v>Edit Submission</v>
      </c>
    </row>
    <row r="374" spans="1:26" ht="14.25" customHeight="1" x14ac:dyDescent="0.25">
      <c r="A374" s="7">
        <v>42550.957118055558</v>
      </c>
      <c r="B374" s="4" t="s">
        <v>145</v>
      </c>
      <c r="C374" s="4" t="s">
        <v>3400</v>
      </c>
      <c r="D374" s="5">
        <v>41310</v>
      </c>
      <c r="E374" s="4" t="s">
        <v>3408</v>
      </c>
      <c r="F374" s="4" t="s">
        <v>161</v>
      </c>
      <c r="G374" s="4"/>
      <c r="H374" s="4" t="s">
        <v>3402</v>
      </c>
      <c r="I374" s="4" t="s">
        <v>3403</v>
      </c>
      <c r="J374" s="4" t="s">
        <v>995</v>
      </c>
      <c r="K374" s="4" t="s">
        <v>3400</v>
      </c>
      <c r="L374" s="4">
        <v>984709163</v>
      </c>
      <c r="M374" s="4" t="s">
        <v>3404</v>
      </c>
      <c r="N374" s="4"/>
      <c r="O374" s="4" t="s">
        <v>85</v>
      </c>
      <c r="P374" s="4"/>
      <c r="Q374" s="4"/>
      <c r="R374" s="4" t="s">
        <v>37</v>
      </c>
      <c r="S374" s="4" t="s">
        <v>3405</v>
      </c>
      <c r="T374" s="4"/>
      <c r="U374" s="4"/>
      <c r="V374" s="4"/>
      <c r="W374" s="4"/>
      <c r="X374" s="4" t="s">
        <v>3406</v>
      </c>
      <c r="Y374" s="4" t="s">
        <v>3409</v>
      </c>
      <c r="Z374" s="6" t="str">
        <f>HYPERLINK("https://jotformz.com/form.php?formID=61755175322657&amp;sid=343064694092409839&amp;mode=edit","Edit Submission")</f>
        <v>Edit Submission</v>
      </c>
    </row>
    <row r="375" spans="1:26" ht="14.25" customHeight="1" x14ac:dyDescent="0.25">
      <c r="A375" s="7">
        <v>42551.063425925917</v>
      </c>
      <c r="B375" s="4" t="s">
        <v>204</v>
      </c>
      <c r="C375" s="4" t="s">
        <v>205</v>
      </c>
      <c r="D375" s="5">
        <v>41038</v>
      </c>
      <c r="E375" s="4" t="s">
        <v>3410</v>
      </c>
      <c r="F375" s="4" t="s">
        <v>29</v>
      </c>
      <c r="G375" s="4" t="s">
        <v>207</v>
      </c>
      <c r="H375" s="4" t="s">
        <v>208</v>
      </c>
      <c r="I375" s="4" t="s">
        <v>209</v>
      </c>
      <c r="J375" s="4" t="s">
        <v>210</v>
      </c>
      <c r="K375" s="4" t="s">
        <v>205</v>
      </c>
      <c r="L375" s="4">
        <v>982593013</v>
      </c>
      <c r="M375" s="4" t="s">
        <v>211</v>
      </c>
      <c r="N375" s="4"/>
      <c r="O375" s="4" t="s">
        <v>212</v>
      </c>
      <c r="P375" s="4"/>
      <c r="Q375" s="4"/>
      <c r="R375" s="4" t="s">
        <v>37</v>
      </c>
      <c r="S375" s="4" t="s">
        <v>213</v>
      </c>
      <c r="T375" s="4"/>
      <c r="U375" s="4"/>
      <c r="V375" s="4"/>
      <c r="W375" s="4"/>
      <c r="X375" s="4" t="s">
        <v>3411</v>
      </c>
      <c r="Y375" s="4" t="s">
        <v>3412</v>
      </c>
      <c r="Z375" s="6" t="str">
        <f>HYPERLINK("https://jotformz.com/form.php?formID=61755175322657&amp;sid=343073880431612244&amp;mode=edit","Edit Submission")</f>
        <v>Edit Submission</v>
      </c>
    </row>
    <row r="376" spans="1:26" ht="14.25" customHeight="1" x14ac:dyDescent="0.25">
      <c r="A376" s="7">
        <v>42551.400520833333</v>
      </c>
      <c r="B376" s="4" t="s">
        <v>3413</v>
      </c>
      <c r="C376" s="4" t="s">
        <v>3414</v>
      </c>
      <c r="D376" s="5">
        <v>41112</v>
      </c>
      <c r="E376" s="4" t="s">
        <v>3415</v>
      </c>
      <c r="F376" s="4" t="s">
        <v>29</v>
      </c>
      <c r="G376" s="4" t="s">
        <v>3416</v>
      </c>
      <c r="H376" s="4" t="s">
        <v>3417</v>
      </c>
      <c r="I376" s="4" t="s">
        <v>3418</v>
      </c>
      <c r="J376" s="4" t="s">
        <v>3419</v>
      </c>
      <c r="K376" s="4" t="s">
        <v>3420</v>
      </c>
      <c r="L376" s="4">
        <v>989420235</v>
      </c>
      <c r="M376" s="4" t="s">
        <v>3421</v>
      </c>
      <c r="N376" s="4"/>
      <c r="O376" s="4" t="s">
        <v>212</v>
      </c>
      <c r="P376" s="4"/>
      <c r="Q376" s="4"/>
      <c r="R376" s="4" t="s">
        <v>37</v>
      </c>
      <c r="S376" s="4" t="s">
        <v>3422</v>
      </c>
      <c r="T376" s="4" t="s">
        <v>2856</v>
      </c>
      <c r="U376" s="4" t="s">
        <v>2856</v>
      </c>
      <c r="V376" s="4" t="s">
        <v>2856</v>
      </c>
      <c r="W376" s="4" t="s">
        <v>2856</v>
      </c>
      <c r="X376" s="4" t="s">
        <v>3423</v>
      </c>
      <c r="Y376" s="4" t="s">
        <v>3424</v>
      </c>
      <c r="Z376" s="6" t="str">
        <f>HYPERLINK("https://jotformz.com/form.php?formID=61755175322657&amp;sid=343103004231191674&amp;mode=edit","Edit Submission")</f>
        <v>Edit Submission</v>
      </c>
    </row>
    <row r="377" spans="1:26" ht="14.25" customHeight="1" x14ac:dyDescent="0.25">
      <c r="A377" s="7">
        <v>42551.404710648138</v>
      </c>
      <c r="B377" s="4" t="s">
        <v>3425</v>
      </c>
      <c r="C377" s="4" t="s">
        <v>3426</v>
      </c>
      <c r="D377" s="5">
        <v>41158</v>
      </c>
      <c r="E377" s="4" t="s">
        <v>3427</v>
      </c>
      <c r="F377" s="4" t="s">
        <v>29</v>
      </c>
      <c r="G377" s="4" t="s">
        <v>3428</v>
      </c>
      <c r="H377" s="4" t="s">
        <v>3429</v>
      </c>
      <c r="I377" s="4" t="s">
        <v>3430</v>
      </c>
      <c r="J377" s="4" t="s">
        <v>3431</v>
      </c>
      <c r="K377" s="4" t="s">
        <v>3426</v>
      </c>
      <c r="L377" s="4">
        <v>984686518</v>
      </c>
      <c r="M377" s="4" t="s">
        <v>3432</v>
      </c>
      <c r="N377" s="4"/>
      <c r="O377" s="4" t="s">
        <v>965</v>
      </c>
      <c r="P377" s="4"/>
      <c r="Q377" s="4"/>
      <c r="R377" s="4" t="s">
        <v>37</v>
      </c>
      <c r="S377" s="4" t="s">
        <v>3433</v>
      </c>
      <c r="T377" s="4" t="s">
        <v>2856</v>
      </c>
      <c r="U377" s="4" t="s">
        <v>2856</v>
      </c>
      <c r="V377" s="4" t="s">
        <v>2856</v>
      </c>
      <c r="W377" s="4" t="s">
        <v>2856</v>
      </c>
      <c r="X377" s="4" t="s">
        <v>3434</v>
      </c>
      <c r="Y377" s="4" t="s">
        <v>3435</v>
      </c>
      <c r="Z377" s="6" t="str">
        <f>HYPERLINK("https://jotformz.com/form.php?formID=61755175322657&amp;sid=343103367031423092&amp;mode=edit","Edit Submission")</f>
        <v>Edit Submission</v>
      </c>
    </row>
    <row r="378" spans="1:26" ht="14.25" customHeight="1" x14ac:dyDescent="0.25">
      <c r="A378" s="7">
        <v>42551.443067129629</v>
      </c>
      <c r="B378" s="4" t="s">
        <v>2159</v>
      </c>
      <c r="C378" s="4" t="s">
        <v>1441</v>
      </c>
      <c r="D378" s="5">
        <v>41338</v>
      </c>
      <c r="E378" s="4" t="s">
        <v>3436</v>
      </c>
      <c r="F378" s="4" t="s">
        <v>29</v>
      </c>
      <c r="G378" s="4" t="s">
        <v>3437</v>
      </c>
      <c r="H378" s="4" t="s">
        <v>3438</v>
      </c>
      <c r="I378" s="4" t="s">
        <v>1551</v>
      </c>
      <c r="J378" s="4" t="s">
        <v>3439</v>
      </c>
      <c r="K378" s="4" t="s">
        <v>1441</v>
      </c>
      <c r="L378" s="4">
        <v>946544104</v>
      </c>
      <c r="M378" s="4" t="s">
        <v>3440</v>
      </c>
      <c r="N378" s="4"/>
      <c r="O378" s="4" t="s">
        <v>3441</v>
      </c>
      <c r="P378" s="4"/>
      <c r="Q378" s="4"/>
      <c r="R378" s="4" t="s">
        <v>37</v>
      </c>
      <c r="S378" s="4" t="s">
        <v>3442</v>
      </c>
      <c r="T378" s="4"/>
      <c r="U378" s="4"/>
      <c r="V378" s="4"/>
      <c r="W378" s="4"/>
      <c r="X378" s="4" t="s">
        <v>3443</v>
      </c>
      <c r="Y378" s="4" t="s">
        <v>3444</v>
      </c>
      <c r="Z378" s="6" t="str">
        <f>HYPERLINK("https://jotformz.com/form.php?formID=61755175322657&amp;sid=343106680165223099&amp;mode=edit","Edit Submission")</f>
        <v>Edit Submission</v>
      </c>
    </row>
    <row r="379" spans="1:26" ht="14.25" customHeight="1" x14ac:dyDescent="0.25">
      <c r="A379" s="8">
        <v>42551.515138888892</v>
      </c>
      <c r="B379" s="9" t="s">
        <v>1758</v>
      </c>
      <c r="C379" s="9" t="s">
        <v>3224</v>
      </c>
      <c r="D379" s="10" t="s">
        <v>3445</v>
      </c>
      <c r="E379" s="9" t="s">
        <v>3446</v>
      </c>
      <c r="F379" s="9" t="s">
        <v>29</v>
      </c>
      <c r="G379" s="9" t="s">
        <v>2070</v>
      </c>
      <c r="H379" s="9" t="s">
        <v>169</v>
      </c>
      <c r="I379" s="9" t="s">
        <v>3447</v>
      </c>
      <c r="J379" s="9" t="s">
        <v>3448</v>
      </c>
      <c r="K379" s="9" t="s">
        <v>3224</v>
      </c>
      <c r="L379" s="9">
        <v>974776765</v>
      </c>
      <c r="M379" s="9" t="s">
        <v>3449</v>
      </c>
      <c r="N379" s="9" t="s">
        <v>3450</v>
      </c>
      <c r="O379" s="9">
        <v>6819</v>
      </c>
      <c r="P379" s="9" t="s">
        <v>3450</v>
      </c>
      <c r="Q379" s="9" t="s">
        <v>3450</v>
      </c>
      <c r="R379" s="9" t="s">
        <v>37</v>
      </c>
      <c r="S379" s="9" t="s">
        <v>3451</v>
      </c>
      <c r="T379" s="9" t="s">
        <v>2856</v>
      </c>
      <c r="U379" s="9" t="s">
        <v>2856</v>
      </c>
      <c r="V379" s="9" t="s">
        <v>2856</v>
      </c>
      <c r="W379" s="9" t="s">
        <v>2856</v>
      </c>
      <c r="X379" s="9" t="s">
        <v>3452</v>
      </c>
      <c r="Y379" s="9" t="s">
        <v>3453</v>
      </c>
      <c r="Z379" s="6" t="str">
        <f>HYPERLINK("https://jotformz.com/form.php?formID=61755175322657&amp;sid=343112908432280132&amp;mode=edit","Edit Submission")</f>
        <v>Edit Submission</v>
      </c>
    </row>
    <row r="380" spans="1:26" ht="14.25" customHeight="1" x14ac:dyDescent="0.25">
      <c r="A380" s="8">
        <v>42551.51835648148</v>
      </c>
      <c r="B380" s="9" t="s">
        <v>3454</v>
      </c>
      <c r="C380" s="9" t="s">
        <v>3455</v>
      </c>
      <c r="D380" s="11">
        <v>41096</v>
      </c>
      <c r="E380" s="9" t="s">
        <v>3456</v>
      </c>
      <c r="F380" s="9" t="s">
        <v>29</v>
      </c>
      <c r="G380" s="9" t="s">
        <v>3457</v>
      </c>
      <c r="H380" s="9" t="s">
        <v>3458</v>
      </c>
      <c r="I380" s="9" t="s">
        <v>3459</v>
      </c>
      <c r="J380" s="9" t="s">
        <v>1196</v>
      </c>
      <c r="K380" s="9" t="s">
        <v>3460</v>
      </c>
      <c r="L380" s="9">
        <v>950110800</v>
      </c>
      <c r="M380" s="9" t="s">
        <v>3461</v>
      </c>
      <c r="N380" s="9" t="s">
        <v>3450</v>
      </c>
      <c r="O380" s="9" t="s">
        <v>944</v>
      </c>
      <c r="P380" s="9" t="s">
        <v>3450</v>
      </c>
      <c r="Q380" s="9" t="s">
        <v>3450</v>
      </c>
      <c r="R380" s="9" t="s">
        <v>37</v>
      </c>
      <c r="S380" s="9" t="s">
        <v>3462</v>
      </c>
      <c r="T380" s="9" t="s">
        <v>2856</v>
      </c>
      <c r="U380" s="9" t="s">
        <v>2856</v>
      </c>
      <c r="V380" s="9" t="s">
        <v>2856</v>
      </c>
      <c r="W380" s="9" t="s">
        <v>2856</v>
      </c>
      <c r="X380" s="9" t="s">
        <v>3463</v>
      </c>
      <c r="Y380" s="9" t="s">
        <v>3464</v>
      </c>
      <c r="Z380" s="6" t="str">
        <f>HYPERLINK("https://jotformz.com/form.php?formID=61755175322657&amp;sid=343113186541604023&amp;mode=edit","Edit Submission")</f>
        <v>Edit Submission</v>
      </c>
    </row>
    <row r="381" spans="1:26" ht="14.25" customHeight="1" x14ac:dyDescent="0.25">
      <c r="A381" s="8">
        <v>42551.521793981483</v>
      </c>
      <c r="B381" s="9" t="s">
        <v>2370</v>
      </c>
      <c r="C381" s="9" t="s">
        <v>3465</v>
      </c>
      <c r="D381" s="11">
        <v>42559</v>
      </c>
      <c r="E381" s="9" t="s">
        <v>3466</v>
      </c>
      <c r="F381" s="9" t="s">
        <v>29</v>
      </c>
      <c r="G381" s="9" t="s">
        <v>1939</v>
      </c>
      <c r="H381" s="9" t="s">
        <v>3467</v>
      </c>
      <c r="I381" s="9" t="s">
        <v>3468</v>
      </c>
      <c r="J381" s="9" t="s">
        <v>1238</v>
      </c>
      <c r="K381" s="9" t="s">
        <v>3465</v>
      </c>
      <c r="L381" s="9">
        <v>950854563</v>
      </c>
      <c r="M381" s="9" t="s">
        <v>3469</v>
      </c>
      <c r="N381" s="9" t="s">
        <v>3450</v>
      </c>
      <c r="O381" s="9" t="s">
        <v>490</v>
      </c>
      <c r="P381" s="9" t="s">
        <v>3450</v>
      </c>
      <c r="Q381" s="9" t="s">
        <v>3450</v>
      </c>
      <c r="R381" s="9" t="s">
        <v>37</v>
      </c>
      <c r="S381" s="9" t="s">
        <v>3470</v>
      </c>
      <c r="T381" s="9" t="s">
        <v>2856</v>
      </c>
      <c r="U381" s="9" t="s">
        <v>2856</v>
      </c>
      <c r="V381" s="9" t="s">
        <v>2856</v>
      </c>
      <c r="W381" s="9" t="s">
        <v>2856</v>
      </c>
      <c r="X381" s="12">
        <v>190162132189</v>
      </c>
      <c r="Y381" s="9" t="s">
        <v>3471</v>
      </c>
      <c r="Z381" s="6" t="str">
        <f>HYPERLINK("https://jotformz.com/form.php?formID=61755175322657&amp;sid=343113483981290776&amp;mode=edit","Edit Submission")</f>
        <v>Edit Submission</v>
      </c>
    </row>
    <row r="382" spans="1:26" ht="14.25" customHeight="1" x14ac:dyDescent="0.25">
      <c r="A382" s="8">
        <v>42551.599861111114</v>
      </c>
      <c r="B382" s="9" t="s">
        <v>3472</v>
      </c>
      <c r="C382" s="9" t="s">
        <v>3473</v>
      </c>
      <c r="D382" s="11">
        <v>41064</v>
      </c>
      <c r="E382" s="13" t="s">
        <v>3474</v>
      </c>
      <c r="F382" s="9" t="s">
        <v>29</v>
      </c>
      <c r="G382" s="9" t="s">
        <v>1894</v>
      </c>
      <c r="H382" s="9" t="s">
        <v>3475</v>
      </c>
      <c r="I382" s="9" t="s">
        <v>3476</v>
      </c>
      <c r="J382" s="9" t="s">
        <v>3477</v>
      </c>
      <c r="K382" s="9" t="s">
        <v>3478</v>
      </c>
      <c r="L382" s="9">
        <v>222769413</v>
      </c>
      <c r="M382" s="9" t="s">
        <v>3479</v>
      </c>
      <c r="N382" s="9" t="s">
        <v>3450</v>
      </c>
      <c r="O382" s="9" t="s">
        <v>36</v>
      </c>
      <c r="P382" s="9" t="s">
        <v>3450</v>
      </c>
      <c r="Q382" s="9" t="s">
        <v>3450</v>
      </c>
      <c r="R382" s="9" t="s">
        <v>37</v>
      </c>
      <c r="S382" s="9" t="s">
        <v>3480</v>
      </c>
      <c r="T382" s="9" t="s">
        <v>2856</v>
      </c>
      <c r="U382" s="9" t="s">
        <v>2856</v>
      </c>
      <c r="V382" s="9" t="s">
        <v>2856</v>
      </c>
      <c r="W382" s="9" t="s">
        <v>2856</v>
      </c>
      <c r="X382" s="12">
        <v>186105179234</v>
      </c>
      <c r="Y382" s="9" t="s">
        <v>3481</v>
      </c>
      <c r="Z382" s="6" t="str">
        <f>HYPERLINK("https://jotformz.com/form.php?formID=61755175322657&amp;sid=343120227432670706&amp;mode=edit","Edit Submission")</f>
        <v>Edit Submission</v>
      </c>
    </row>
    <row r="383" spans="1:26" ht="14.25" customHeight="1" x14ac:dyDescent="0.25">
      <c r="A383" s="8">
        <v>42551.605405092596</v>
      </c>
      <c r="B383" s="9" t="s">
        <v>481</v>
      </c>
      <c r="C383" s="9" t="s">
        <v>2653</v>
      </c>
      <c r="D383" s="11">
        <v>40976</v>
      </c>
      <c r="E383" s="13" t="s">
        <v>3482</v>
      </c>
      <c r="F383" s="9" t="s">
        <v>29</v>
      </c>
      <c r="G383" s="9" t="s">
        <v>3483</v>
      </c>
      <c r="H383" s="9" t="s">
        <v>1459</v>
      </c>
      <c r="I383" s="9" t="s">
        <v>1725</v>
      </c>
      <c r="J383" s="9" t="s">
        <v>752</v>
      </c>
      <c r="K383" s="9" t="s">
        <v>2653</v>
      </c>
      <c r="L383" s="9">
        <v>946166449</v>
      </c>
      <c r="M383" s="9" t="s">
        <v>3484</v>
      </c>
      <c r="N383" s="9" t="s">
        <v>3450</v>
      </c>
      <c r="O383" s="9" t="s">
        <v>36</v>
      </c>
      <c r="P383" s="9" t="s">
        <v>3450</v>
      </c>
      <c r="Q383" s="9" t="s">
        <v>3450</v>
      </c>
      <c r="R383" s="9" t="s">
        <v>37</v>
      </c>
      <c r="S383" s="9" t="s">
        <v>3485</v>
      </c>
      <c r="T383" s="9" t="s">
        <v>2856</v>
      </c>
      <c r="U383" s="9" t="s">
        <v>2856</v>
      </c>
      <c r="V383" s="9" t="s">
        <v>2856</v>
      </c>
      <c r="W383" s="9" t="s">
        <v>2856</v>
      </c>
      <c r="X383" s="12">
        <v>186105198202</v>
      </c>
      <c r="Y383" s="9" t="s">
        <v>3486</v>
      </c>
      <c r="Z383" s="6" t="str">
        <f>HYPERLINK("https://jotformz.com/form.php?formID=61755175322657&amp;sid=343120707202851940&amp;mode=edit","Edit Submission")</f>
        <v>Edit Submission</v>
      </c>
    </row>
    <row r="384" spans="1:26" ht="14.25" customHeight="1" x14ac:dyDescent="0.25">
      <c r="A384" s="8">
        <v>42551.627106481479</v>
      </c>
      <c r="B384" s="9" t="s">
        <v>3487</v>
      </c>
      <c r="C384" s="9" t="s">
        <v>3488</v>
      </c>
      <c r="D384" s="10" t="s">
        <v>3489</v>
      </c>
      <c r="E384" s="13" t="s">
        <v>3490</v>
      </c>
      <c r="F384" s="9" t="s">
        <v>161</v>
      </c>
      <c r="G384" s="9" t="s">
        <v>3450</v>
      </c>
      <c r="H384" s="9" t="s">
        <v>3491</v>
      </c>
      <c r="I384" s="9" t="s">
        <v>3492</v>
      </c>
      <c r="J384" s="9" t="s">
        <v>897</v>
      </c>
      <c r="K384" s="9" t="s">
        <v>3493</v>
      </c>
      <c r="L384" s="9">
        <v>974030752</v>
      </c>
      <c r="M384" s="9" t="s">
        <v>3494</v>
      </c>
      <c r="N384" s="9" t="s">
        <v>3450</v>
      </c>
      <c r="O384" s="9" t="s">
        <v>36</v>
      </c>
      <c r="P384" s="9" t="s">
        <v>3450</v>
      </c>
      <c r="Q384" s="9" t="s">
        <v>3450</v>
      </c>
      <c r="R384" s="9" t="s">
        <v>37</v>
      </c>
      <c r="S384" s="9" t="s">
        <v>3495</v>
      </c>
      <c r="T384" s="9" t="s">
        <v>2856</v>
      </c>
      <c r="U384" s="9" t="s">
        <v>2856</v>
      </c>
      <c r="V384" s="9" t="s">
        <v>2856</v>
      </c>
      <c r="W384" s="9" t="s">
        <v>2856</v>
      </c>
      <c r="X384" s="9" t="s">
        <v>3496</v>
      </c>
      <c r="Y384" s="9" t="s">
        <v>3497</v>
      </c>
      <c r="Z384" s="6" t="str">
        <f>HYPERLINK("https://jotformz.com/form.php?formID=61755175322657&amp;sid=343122581794163128&amp;mode=edit","Edit Submission")</f>
        <v>Edit Submission</v>
      </c>
    </row>
    <row r="385" spans="1:26" ht="14.25" customHeight="1" x14ac:dyDescent="0.25">
      <c r="A385" s="8">
        <v>42551.676053240742</v>
      </c>
      <c r="B385" s="9" t="s">
        <v>3498</v>
      </c>
      <c r="C385" s="9" t="s">
        <v>1713</v>
      </c>
      <c r="D385" s="10" t="s">
        <v>3499</v>
      </c>
      <c r="E385" s="9" t="s">
        <v>3500</v>
      </c>
      <c r="F385" s="9" t="s">
        <v>29</v>
      </c>
      <c r="G385" s="9" t="s">
        <v>3501</v>
      </c>
      <c r="H385" s="9" t="s">
        <v>596</v>
      </c>
      <c r="I385" s="9" t="s">
        <v>1696</v>
      </c>
      <c r="J385" s="9" t="s">
        <v>3097</v>
      </c>
      <c r="K385" s="9" t="s">
        <v>1713</v>
      </c>
      <c r="L385" s="9">
        <v>993146363</v>
      </c>
      <c r="M385" s="9" t="s">
        <v>3502</v>
      </c>
      <c r="N385" s="9" t="s">
        <v>3450</v>
      </c>
      <c r="O385" s="9" t="s">
        <v>212</v>
      </c>
      <c r="P385" s="9" t="s">
        <v>3450</v>
      </c>
      <c r="Q385" s="9" t="s">
        <v>3450</v>
      </c>
      <c r="R385" s="9" t="s">
        <v>37</v>
      </c>
      <c r="S385" s="9" t="s">
        <v>3503</v>
      </c>
      <c r="T385" s="9" t="s">
        <v>2856</v>
      </c>
      <c r="U385" s="9" t="s">
        <v>2868</v>
      </c>
      <c r="V385" s="9" t="s">
        <v>2856</v>
      </c>
      <c r="W385" s="9" t="s">
        <v>2856</v>
      </c>
      <c r="X385" s="9" t="s">
        <v>3504</v>
      </c>
      <c r="Y385" s="9" t="s">
        <v>3505</v>
      </c>
      <c r="Z385" s="6" t="str">
        <f>HYPERLINK("https://jotformz.com/form.php?formID=61755175322657&amp;sid=343126810867872796&amp;mode=edit","Edit Submission")</f>
        <v>Edit Submission</v>
      </c>
    </row>
    <row r="386" spans="1:26" ht="14.25" customHeight="1" x14ac:dyDescent="0.25">
      <c r="A386" s="8">
        <v>42551.727337962962</v>
      </c>
      <c r="B386" s="9" t="s">
        <v>3506</v>
      </c>
      <c r="C386" s="9" t="s">
        <v>3507</v>
      </c>
      <c r="D386" s="10" t="s">
        <v>3508</v>
      </c>
      <c r="E386" s="13" t="s">
        <v>3509</v>
      </c>
      <c r="F386" s="9" t="s">
        <v>29</v>
      </c>
      <c r="G386" s="9" t="s">
        <v>3510</v>
      </c>
      <c r="H386" s="9" t="s">
        <v>575</v>
      </c>
      <c r="I386" s="9" t="s">
        <v>3511</v>
      </c>
      <c r="J386" s="9" t="s">
        <v>3512</v>
      </c>
      <c r="K386" s="9" t="s">
        <v>3513</v>
      </c>
      <c r="L386" s="9">
        <v>981299497</v>
      </c>
      <c r="M386" s="9" t="s">
        <v>3514</v>
      </c>
      <c r="N386" s="9" t="s">
        <v>3450</v>
      </c>
      <c r="O386" s="9" t="s">
        <v>355</v>
      </c>
      <c r="P386" s="9" t="s">
        <v>3450</v>
      </c>
      <c r="Q386" s="9" t="s">
        <v>3450</v>
      </c>
      <c r="R386" s="9" t="s">
        <v>37</v>
      </c>
      <c r="S386" s="9" t="s">
        <v>3515</v>
      </c>
      <c r="T386" s="9" t="s">
        <v>2856</v>
      </c>
      <c r="U386" s="9" t="s">
        <v>2856</v>
      </c>
      <c r="V386" s="9" t="s">
        <v>2856</v>
      </c>
      <c r="W386" s="9" t="s">
        <v>2856</v>
      </c>
      <c r="X386" s="12">
        <v>201220243128</v>
      </c>
      <c r="Y386" s="9" t="s">
        <v>3516</v>
      </c>
      <c r="Z386" s="6" t="str">
        <f>HYPERLINK("https://jotformz.com/form.php?formID=61755175322657&amp;sid=343131242821979942&amp;mode=edit","Edit Submission")</f>
        <v>Edit Submission</v>
      </c>
    </row>
    <row r="387" spans="1:26" ht="14.25" customHeight="1" x14ac:dyDescent="0.25">
      <c r="A387" s="8">
        <v>42551.728541666664</v>
      </c>
      <c r="B387" s="9" t="s">
        <v>3506</v>
      </c>
      <c r="C387" s="9" t="s">
        <v>3507</v>
      </c>
      <c r="D387" s="10" t="s">
        <v>3508</v>
      </c>
      <c r="E387" s="13" t="s">
        <v>3517</v>
      </c>
      <c r="F387" s="9" t="s">
        <v>29</v>
      </c>
      <c r="G387" s="9" t="s">
        <v>3510</v>
      </c>
      <c r="H387" s="9" t="s">
        <v>575</v>
      </c>
      <c r="I387" s="9" t="s">
        <v>3511</v>
      </c>
      <c r="J387" s="9" t="s">
        <v>3512</v>
      </c>
      <c r="K387" s="9" t="s">
        <v>3513</v>
      </c>
      <c r="L387" s="9">
        <v>981299497</v>
      </c>
      <c r="M387" s="9" t="s">
        <v>3514</v>
      </c>
      <c r="N387" s="9" t="s">
        <v>3450</v>
      </c>
      <c r="O387" s="9" t="s">
        <v>355</v>
      </c>
      <c r="P387" s="9" t="s">
        <v>3450</v>
      </c>
      <c r="Q387" s="9" t="s">
        <v>3450</v>
      </c>
      <c r="R387" s="9" t="s">
        <v>37</v>
      </c>
      <c r="S387" s="9" t="s">
        <v>3515</v>
      </c>
      <c r="T387" s="9" t="s">
        <v>2856</v>
      </c>
      <c r="U387" s="9" t="s">
        <v>2856</v>
      </c>
      <c r="V387" s="9" t="s">
        <v>2856</v>
      </c>
      <c r="W387" s="9" t="s">
        <v>2856</v>
      </c>
      <c r="X387" s="12">
        <v>201220243128</v>
      </c>
      <c r="Y387" s="9" t="s">
        <v>3518</v>
      </c>
      <c r="Z387" s="6" t="str">
        <f>HYPERLINK("https://jotformz.com/form.php?formID=61755175322657&amp;sid=343131346821484760&amp;mode=edit","Edit Submission")</f>
        <v>Edit Submission</v>
      </c>
    </row>
    <row r="388" spans="1:26" ht="14.25" customHeight="1" x14ac:dyDescent="0.25">
      <c r="A388" s="8">
        <v>42551.765914351854</v>
      </c>
      <c r="B388" s="9" t="s">
        <v>1379</v>
      </c>
      <c r="C388" s="9" t="s">
        <v>3519</v>
      </c>
      <c r="D388" s="10" t="s">
        <v>3520</v>
      </c>
      <c r="E388" s="9" t="s">
        <v>3521</v>
      </c>
      <c r="F388" s="9" t="s">
        <v>29</v>
      </c>
      <c r="G388" s="9" t="s">
        <v>3522</v>
      </c>
      <c r="H388" s="9" t="s">
        <v>3523</v>
      </c>
      <c r="I388" s="9" t="s">
        <v>3524</v>
      </c>
      <c r="J388" s="9" t="s">
        <v>1017</v>
      </c>
      <c r="K388" s="9" t="s">
        <v>3519</v>
      </c>
      <c r="L388" s="9">
        <v>951259325</v>
      </c>
      <c r="M388" s="9" t="s">
        <v>3525</v>
      </c>
      <c r="N388" s="9" t="s">
        <v>3450</v>
      </c>
      <c r="O388" s="9" t="s">
        <v>212</v>
      </c>
      <c r="P388" s="9" t="s">
        <v>3450</v>
      </c>
      <c r="Q388" s="9" t="s">
        <v>3450</v>
      </c>
      <c r="R388" s="9" t="s">
        <v>37</v>
      </c>
      <c r="S388" s="9" t="s">
        <v>3526</v>
      </c>
      <c r="T388" s="9" t="s">
        <v>2868</v>
      </c>
      <c r="U388" s="9" t="s">
        <v>2868</v>
      </c>
      <c r="V388" s="9" t="s">
        <v>2868</v>
      </c>
      <c r="W388" s="9" t="s">
        <v>2868</v>
      </c>
      <c r="X388" s="12">
        <v>190215143148</v>
      </c>
      <c r="Y388" s="9" t="s">
        <v>3527</v>
      </c>
      <c r="Z388" s="6" t="str">
        <f>HYPERLINK("https://jotformz.com/form.php?formID=61755175322657&amp;sid=343134575841949940&amp;mode=edit","Edit Submission")</f>
        <v>Edit Submission</v>
      </c>
    </row>
    <row r="389" spans="1:26" ht="14.25" customHeight="1" x14ac:dyDescent="0.25">
      <c r="A389" s="8">
        <v>42551.854178240741</v>
      </c>
      <c r="B389" s="9" t="s">
        <v>3528</v>
      </c>
      <c r="C389" s="9" t="s">
        <v>3529</v>
      </c>
      <c r="D389" s="10" t="s">
        <v>3530</v>
      </c>
      <c r="E389" s="9" t="s">
        <v>3531</v>
      </c>
      <c r="F389" s="9" t="s">
        <v>29</v>
      </c>
      <c r="G389" s="9" t="s">
        <v>3532</v>
      </c>
      <c r="H389" s="9" t="s">
        <v>3533</v>
      </c>
      <c r="I389" s="9" t="s">
        <v>3534</v>
      </c>
      <c r="J389" s="9" t="s">
        <v>2253</v>
      </c>
      <c r="K389" s="9" t="s">
        <v>3529</v>
      </c>
      <c r="L389" s="9">
        <v>973023995</v>
      </c>
      <c r="M389" s="9" t="s">
        <v>3535</v>
      </c>
      <c r="N389" s="9" t="s">
        <v>3450</v>
      </c>
      <c r="O389" s="9" t="s">
        <v>490</v>
      </c>
      <c r="P389" s="9" t="s">
        <v>3450</v>
      </c>
      <c r="Q389" s="9" t="s">
        <v>3450</v>
      </c>
      <c r="R389" s="9" t="s">
        <v>37</v>
      </c>
      <c r="S389" s="9" t="s">
        <v>3536</v>
      </c>
      <c r="T389" s="9" t="s">
        <v>3450</v>
      </c>
      <c r="U389" s="9" t="s">
        <v>3450</v>
      </c>
      <c r="V389" s="9" t="s">
        <v>3450</v>
      </c>
      <c r="W389" s="9" t="s">
        <v>3450</v>
      </c>
      <c r="X389" s="9" t="s">
        <v>3537</v>
      </c>
      <c r="Y389" s="9" t="s">
        <v>3538</v>
      </c>
      <c r="Z389" s="6" t="str">
        <f>HYPERLINK("https://jotformz.com/form.php?formID=61755175322657&amp;sid=343142201091863120&amp;mode=edit","Edit Submission")</f>
        <v>Edit Submission</v>
      </c>
    </row>
    <row r="390" spans="1:26" ht="14.25" customHeight="1" x14ac:dyDescent="0.25">
      <c r="A390" s="8">
        <v>42551.857905092591</v>
      </c>
      <c r="B390" s="9" t="s">
        <v>1498</v>
      </c>
      <c r="C390" s="9" t="s">
        <v>3539</v>
      </c>
      <c r="D390" s="10" t="s">
        <v>3540</v>
      </c>
      <c r="E390" s="13" t="s">
        <v>3541</v>
      </c>
      <c r="F390" s="9" t="s">
        <v>29</v>
      </c>
      <c r="G390" s="9" t="s">
        <v>3542</v>
      </c>
      <c r="H390" s="9" t="s">
        <v>3543</v>
      </c>
      <c r="I390" s="9" t="s">
        <v>3544</v>
      </c>
      <c r="J390" s="9" t="s">
        <v>733</v>
      </c>
      <c r="K390" s="9" t="s">
        <v>3545</v>
      </c>
      <c r="L390" s="9">
        <v>956639396</v>
      </c>
      <c r="M390" s="9" t="s">
        <v>3546</v>
      </c>
      <c r="N390" s="9" t="s">
        <v>3450</v>
      </c>
      <c r="O390" s="9" t="s">
        <v>36</v>
      </c>
      <c r="P390" s="9" t="s">
        <v>3450</v>
      </c>
      <c r="Q390" s="9" t="s">
        <v>3450</v>
      </c>
      <c r="R390" s="9" t="s">
        <v>37</v>
      </c>
      <c r="S390" s="9" t="s">
        <v>3547</v>
      </c>
      <c r="T390" s="9" t="s">
        <v>2856</v>
      </c>
      <c r="U390" s="9" t="s">
        <v>2856</v>
      </c>
      <c r="V390" s="9" t="s">
        <v>2856</v>
      </c>
      <c r="W390" s="9" t="s">
        <v>2856</v>
      </c>
      <c r="X390" s="9" t="s">
        <v>3548</v>
      </c>
      <c r="Y390" s="9" t="s">
        <v>3549</v>
      </c>
      <c r="Z390" s="6" t="str">
        <f>HYPERLINK("https://jotformz.com/form.php?formID=61755175322657&amp;sid=343142522821826603&amp;mode=edit","Edit Submission")</f>
        <v>Edit Submission</v>
      </c>
    </row>
    <row r="391" spans="1:26" ht="14.25" customHeight="1" x14ac:dyDescent="0.25">
      <c r="A391" s="8">
        <v>42551.910393518519</v>
      </c>
      <c r="B391" s="9" t="s">
        <v>1011</v>
      </c>
      <c r="C391" s="9" t="s">
        <v>3550</v>
      </c>
      <c r="D391" s="10" t="s">
        <v>3551</v>
      </c>
      <c r="E391" s="9" t="s">
        <v>3552</v>
      </c>
      <c r="F391" s="9" t="s">
        <v>29</v>
      </c>
      <c r="G391" s="9" t="s">
        <v>3553</v>
      </c>
      <c r="H391" s="9" t="s">
        <v>865</v>
      </c>
      <c r="I391" s="9" t="s">
        <v>3554</v>
      </c>
      <c r="J391" s="9" t="s">
        <v>2620</v>
      </c>
      <c r="K391" s="9" t="s">
        <v>3550</v>
      </c>
      <c r="L391" s="9">
        <v>992629350</v>
      </c>
      <c r="M391" s="9" t="s">
        <v>3555</v>
      </c>
      <c r="N391" s="9" t="s">
        <v>3450</v>
      </c>
      <c r="O391" s="9" t="s">
        <v>3556</v>
      </c>
      <c r="P391" s="9" t="s">
        <v>3450</v>
      </c>
      <c r="Q391" s="9" t="s">
        <v>3450</v>
      </c>
      <c r="R391" s="9" t="s">
        <v>37</v>
      </c>
      <c r="S391" s="9" t="s">
        <v>3557</v>
      </c>
      <c r="T391" s="9" t="s">
        <v>3450</v>
      </c>
      <c r="U391" s="9" t="s">
        <v>3450</v>
      </c>
      <c r="V391" s="9" t="s">
        <v>3450</v>
      </c>
      <c r="W391" s="9" t="s">
        <v>3450</v>
      </c>
      <c r="X391" s="9" t="s">
        <v>3558</v>
      </c>
      <c r="Y391" s="9" t="s">
        <v>3559</v>
      </c>
      <c r="Z391" s="6" t="str">
        <f>HYPERLINK("https://jotformz.com/form.php?formID=61755175322657&amp;sid=343147058188212937&amp;mode=edit","Edit Submission")</f>
        <v>Edit Submission</v>
      </c>
    </row>
    <row r="392" spans="1:26" ht="14.25" customHeight="1" x14ac:dyDescent="0.25">
      <c r="A392" s="8">
        <v>42551.950798611113</v>
      </c>
      <c r="B392" s="9" t="s">
        <v>1996</v>
      </c>
      <c r="C392" s="9" t="s">
        <v>3560</v>
      </c>
      <c r="D392" s="11">
        <v>41162</v>
      </c>
      <c r="E392" s="13" t="s">
        <v>3561</v>
      </c>
      <c r="F392" s="9" t="s">
        <v>29</v>
      </c>
      <c r="G392" s="9" t="s">
        <v>3562</v>
      </c>
      <c r="H392" s="9" t="s">
        <v>306</v>
      </c>
      <c r="I392" s="9" t="s">
        <v>772</v>
      </c>
      <c r="J392" s="9" t="s">
        <v>244</v>
      </c>
      <c r="K392" s="9" t="s">
        <v>2073</v>
      </c>
      <c r="L392" s="9">
        <v>954188074</v>
      </c>
      <c r="M392" s="9" t="s">
        <v>3563</v>
      </c>
      <c r="N392" s="9" t="s">
        <v>3450</v>
      </c>
      <c r="O392" s="9" t="s">
        <v>944</v>
      </c>
      <c r="P392" s="9" t="s">
        <v>3450</v>
      </c>
      <c r="Q392" s="9" t="s">
        <v>3450</v>
      </c>
      <c r="R392" s="9" t="s">
        <v>37</v>
      </c>
      <c r="S392" s="9" t="s">
        <v>3564</v>
      </c>
      <c r="T392" s="9" t="s">
        <v>2856</v>
      </c>
      <c r="U392" s="9" t="s">
        <v>2856</v>
      </c>
      <c r="V392" s="9" t="s">
        <v>2856</v>
      </c>
      <c r="W392" s="9" t="s">
        <v>2856</v>
      </c>
      <c r="X392" s="9" t="s">
        <v>3565</v>
      </c>
      <c r="Y392" s="9" t="s">
        <v>3566</v>
      </c>
      <c r="Z392" s="6" t="str">
        <f>HYPERLINK("https://jotformz.com/form.php?formID=61755175322657&amp;sid=343150549622295079&amp;mode=edit","Edit Submission")</f>
        <v>Edit Submission</v>
      </c>
    </row>
    <row r="393" spans="1:26" ht="14.25" customHeight="1" x14ac:dyDescent="0.25">
      <c r="A393" s="8">
        <v>42551.953657407408</v>
      </c>
      <c r="B393" s="9" t="s">
        <v>3567</v>
      </c>
      <c r="C393" s="9" t="s">
        <v>593</v>
      </c>
      <c r="D393" s="10" t="s">
        <v>3568</v>
      </c>
      <c r="E393" s="13" t="s">
        <v>3569</v>
      </c>
      <c r="F393" s="9" t="s">
        <v>29</v>
      </c>
      <c r="G393" s="9" t="s">
        <v>3570</v>
      </c>
      <c r="H393" s="9" t="s">
        <v>3571</v>
      </c>
      <c r="I393" s="9" t="s">
        <v>307</v>
      </c>
      <c r="J393" s="9" t="s">
        <v>130</v>
      </c>
      <c r="K393" s="9" t="s">
        <v>593</v>
      </c>
      <c r="L393" s="9">
        <v>985281660</v>
      </c>
      <c r="M393" s="9" t="s">
        <v>3572</v>
      </c>
      <c r="N393" s="9" t="s">
        <v>3450</v>
      </c>
      <c r="O393" s="9" t="s">
        <v>355</v>
      </c>
      <c r="P393" s="9" t="s">
        <v>3450</v>
      </c>
      <c r="Q393" s="9" t="s">
        <v>3450</v>
      </c>
      <c r="R393" s="9" t="s">
        <v>37</v>
      </c>
      <c r="S393" s="9" t="s">
        <v>3573</v>
      </c>
      <c r="T393" s="9" t="s">
        <v>2856</v>
      </c>
      <c r="U393" s="9" t="s">
        <v>2856</v>
      </c>
      <c r="V393" s="9" t="s">
        <v>2856</v>
      </c>
      <c r="W393" s="9" t="s">
        <v>2856</v>
      </c>
      <c r="X393" s="9" t="s">
        <v>3574</v>
      </c>
      <c r="Y393" s="9" t="s">
        <v>3575</v>
      </c>
      <c r="Z393" s="6" t="str">
        <f>HYPERLINK("https://jotformz.com/form.php?formID=61755175322657&amp;sid=343150796174420368&amp;mode=edit","Edit Submission")</f>
        <v>Edit Submission</v>
      </c>
    </row>
    <row r="394" spans="1:26" ht="14.25" customHeight="1" x14ac:dyDescent="0.25">
      <c r="A394" s="8">
        <v>42552.367002314815</v>
      </c>
      <c r="B394" s="9" t="s">
        <v>739</v>
      </c>
      <c r="C394" s="9" t="s">
        <v>3576</v>
      </c>
      <c r="D394" s="11">
        <v>41039</v>
      </c>
      <c r="E394" s="13" t="s">
        <v>3577</v>
      </c>
      <c r="F394" s="9" t="s">
        <v>29</v>
      </c>
      <c r="G394" s="9" t="s">
        <v>3578</v>
      </c>
      <c r="H394" s="9" t="s">
        <v>559</v>
      </c>
      <c r="I394" s="9" t="s">
        <v>3579</v>
      </c>
      <c r="J394" s="9" t="s">
        <v>3580</v>
      </c>
      <c r="K394" s="9" t="s">
        <v>3581</v>
      </c>
      <c r="L394" s="9">
        <v>984403924</v>
      </c>
      <c r="M394" s="9" t="s">
        <v>3582</v>
      </c>
      <c r="N394" s="9" t="s">
        <v>3450</v>
      </c>
      <c r="O394" s="9" t="s">
        <v>212</v>
      </c>
      <c r="P394" s="9" t="s">
        <v>3450</v>
      </c>
      <c r="Q394" s="9" t="s">
        <v>3450</v>
      </c>
      <c r="R394" s="9" t="s">
        <v>37</v>
      </c>
      <c r="S394" s="9" t="s">
        <v>3583</v>
      </c>
      <c r="T394" s="9" t="s">
        <v>2868</v>
      </c>
      <c r="U394" s="9" t="s">
        <v>2868</v>
      </c>
      <c r="V394" s="9" t="s">
        <v>2868</v>
      </c>
      <c r="W394" s="9" t="s">
        <v>2868</v>
      </c>
      <c r="X394" s="12">
        <v>186105123173</v>
      </c>
      <c r="Y394" s="9" t="s">
        <v>3584</v>
      </c>
      <c r="Z394" s="6" t="str">
        <f>HYPERLINK("https://jotformz.com/form.php?formID=61755175322657&amp;sid=343186509371521597&amp;mode=edit","Edit Submission")</f>
        <v>Edit Submission</v>
      </c>
    </row>
    <row r="395" spans="1:26" ht="14.25" customHeight="1" x14ac:dyDescent="0.25">
      <c r="A395" s="8">
        <v>42552.390173611115</v>
      </c>
      <c r="B395" s="9" t="s">
        <v>3585</v>
      </c>
      <c r="C395" s="9" t="s">
        <v>3586</v>
      </c>
      <c r="D395" s="11">
        <v>41247</v>
      </c>
      <c r="E395" s="9" t="s">
        <v>3587</v>
      </c>
      <c r="F395" s="9" t="s">
        <v>29</v>
      </c>
      <c r="G395" s="9" t="s">
        <v>3588</v>
      </c>
      <c r="H395" s="9" t="s">
        <v>3589</v>
      </c>
      <c r="I395" s="9" t="s">
        <v>3590</v>
      </c>
      <c r="J395" s="9" t="s">
        <v>119</v>
      </c>
      <c r="K395" s="9" t="s">
        <v>3586</v>
      </c>
      <c r="L395" s="9">
        <v>975905081</v>
      </c>
      <c r="M395" s="9" t="s">
        <v>3591</v>
      </c>
      <c r="N395" s="9" t="s">
        <v>3450</v>
      </c>
      <c r="O395" s="9" t="s">
        <v>212</v>
      </c>
      <c r="P395" s="9" t="s">
        <v>3450</v>
      </c>
      <c r="Q395" s="9" t="s">
        <v>3450</v>
      </c>
      <c r="R395" s="9" t="s">
        <v>37</v>
      </c>
      <c r="S395" s="9" t="s">
        <v>3592</v>
      </c>
      <c r="T395" s="9" t="s">
        <v>2856</v>
      </c>
      <c r="U395" s="9" t="s">
        <v>2856</v>
      </c>
      <c r="V395" s="9" t="s">
        <v>2856</v>
      </c>
      <c r="W395" s="9" t="s">
        <v>2856</v>
      </c>
      <c r="X395" s="9" t="s">
        <v>3593</v>
      </c>
      <c r="Y395" s="9" t="s">
        <v>3594</v>
      </c>
      <c r="Z395" s="6" t="str">
        <f>HYPERLINK("https://jotformz.com/form.php?formID=61755175322657&amp;sid=343188510895372190&amp;mode=edit","Edit Submission")</f>
        <v>Edit Submission</v>
      </c>
    </row>
    <row r="396" spans="1:26" ht="14.25" customHeight="1" x14ac:dyDescent="0.25">
      <c r="A396" s="8">
        <v>42552.415995370371</v>
      </c>
      <c r="B396" s="9" t="s">
        <v>3595</v>
      </c>
      <c r="C396" s="9" t="s">
        <v>3596</v>
      </c>
      <c r="D396" s="10" t="s">
        <v>3597</v>
      </c>
      <c r="E396" s="13" t="s">
        <v>3598</v>
      </c>
      <c r="F396" s="9" t="s">
        <v>29</v>
      </c>
      <c r="G396" s="9" t="s">
        <v>3599</v>
      </c>
      <c r="H396" s="9" t="s">
        <v>3600</v>
      </c>
      <c r="I396" s="9" t="s">
        <v>3601</v>
      </c>
      <c r="J396" s="9" t="s">
        <v>3602</v>
      </c>
      <c r="K396" s="9" t="s">
        <v>3603</v>
      </c>
      <c r="L396" s="9">
        <v>982778166</v>
      </c>
      <c r="M396" s="9" t="s">
        <v>3604</v>
      </c>
      <c r="N396" s="9" t="s">
        <v>3450</v>
      </c>
      <c r="O396" s="9">
        <v>431</v>
      </c>
      <c r="P396" s="9" t="s">
        <v>3450</v>
      </c>
      <c r="Q396" s="9" t="s">
        <v>3450</v>
      </c>
      <c r="R396" s="9" t="s">
        <v>37</v>
      </c>
      <c r="S396" s="9" t="s">
        <v>3605</v>
      </c>
      <c r="T396" s="9" t="s">
        <v>2856</v>
      </c>
      <c r="U396" s="9" t="s">
        <v>2856</v>
      </c>
      <c r="V396" s="9" t="s">
        <v>2856</v>
      </c>
      <c r="W396" s="9" t="s">
        <v>2856</v>
      </c>
      <c r="X396" s="9" t="s">
        <v>3606</v>
      </c>
      <c r="Y396" s="9" t="s">
        <v>3607</v>
      </c>
      <c r="Z396" s="6" t="str">
        <f>HYPERLINK("https://jotformz.com/form.php?formID=61755175322657&amp;sid=343190742101347617&amp;mode=edit","Edit Submission")</f>
        <v>Edit Submission</v>
      </c>
    </row>
    <row r="397" spans="1:26" ht="14.25" customHeight="1" x14ac:dyDescent="0.25">
      <c r="A397" s="8">
        <v>42552.417500000003</v>
      </c>
      <c r="B397" s="9" t="s">
        <v>3608</v>
      </c>
      <c r="C397" s="9" t="s">
        <v>3609</v>
      </c>
      <c r="D397" s="10" t="s">
        <v>3610</v>
      </c>
      <c r="E397" s="13" t="s">
        <v>3611</v>
      </c>
      <c r="F397" s="9" t="s">
        <v>29</v>
      </c>
      <c r="G397" s="9" t="s">
        <v>3612</v>
      </c>
      <c r="H397" s="9" t="s">
        <v>306</v>
      </c>
      <c r="I397" s="9" t="s">
        <v>602</v>
      </c>
      <c r="J397" s="9" t="s">
        <v>3024</v>
      </c>
      <c r="K397" s="9" t="s">
        <v>3609</v>
      </c>
      <c r="L397" s="9" t="s">
        <v>3613</v>
      </c>
      <c r="M397" s="9" t="s">
        <v>3614</v>
      </c>
      <c r="N397" s="9" t="s">
        <v>3450</v>
      </c>
      <c r="O397" s="9" t="s">
        <v>212</v>
      </c>
      <c r="P397" s="9" t="s">
        <v>3450</v>
      </c>
      <c r="Q397" s="9" t="s">
        <v>3450</v>
      </c>
      <c r="R397" s="9" t="s">
        <v>37</v>
      </c>
      <c r="S397" s="9" t="s">
        <v>3615</v>
      </c>
      <c r="T397" s="9" t="s">
        <v>2856</v>
      </c>
      <c r="U397" s="9" t="s">
        <v>2856</v>
      </c>
      <c r="V397" s="9" t="s">
        <v>2856</v>
      </c>
      <c r="W397" s="9" t="s">
        <v>2856</v>
      </c>
      <c r="X397" s="12">
        <v>186105206105</v>
      </c>
      <c r="Y397" s="9" t="s">
        <v>3616</v>
      </c>
      <c r="Z397" s="6" t="str">
        <f>HYPERLINK("https://jotformz.com/form.php?formID=61755175322657&amp;sid=343190872501195512&amp;mode=edit","Edit Submission")</f>
        <v>Edit Submission</v>
      </c>
    </row>
    <row r="398" spans="1:26" ht="14.25" customHeight="1" x14ac:dyDescent="0.25">
      <c r="A398" s="8">
        <v>42552.418668981481</v>
      </c>
      <c r="B398" s="9" t="s">
        <v>2292</v>
      </c>
      <c r="C398" s="9" t="s">
        <v>1716</v>
      </c>
      <c r="D398" s="10" t="s">
        <v>3617</v>
      </c>
      <c r="E398" s="13" t="s">
        <v>3618</v>
      </c>
      <c r="F398" s="9" t="s">
        <v>29</v>
      </c>
      <c r="G398" s="9" t="s">
        <v>3619</v>
      </c>
      <c r="H398" s="9" t="s">
        <v>714</v>
      </c>
      <c r="I398" s="9" t="s">
        <v>1725</v>
      </c>
      <c r="J398" s="9" t="s">
        <v>1628</v>
      </c>
      <c r="K398" s="9" t="s">
        <v>1716</v>
      </c>
      <c r="L398" s="9">
        <v>998896869</v>
      </c>
      <c r="M398" s="9" t="s">
        <v>3620</v>
      </c>
      <c r="N398" s="9" t="s">
        <v>3450</v>
      </c>
      <c r="O398" s="9" t="s">
        <v>36</v>
      </c>
      <c r="P398" s="9" t="s">
        <v>3450</v>
      </c>
      <c r="Q398" s="9" t="s">
        <v>3450</v>
      </c>
      <c r="R398" s="9" t="s">
        <v>37</v>
      </c>
      <c r="S398" s="9" t="s">
        <v>3621</v>
      </c>
      <c r="T398" s="9" t="s">
        <v>2856</v>
      </c>
      <c r="U398" s="9" t="s">
        <v>2856</v>
      </c>
      <c r="V398" s="9" t="s">
        <v>2856</v>
      </c>
      <c r="W398" s="9" t="s">
        <v>2856</v>
      </c>
      <c r="X398" s="9" t="s">
        <v>3622</v>
      </c>
      <c r="Y398" s="9" t="s">
        <v>3623</v>
      </c>
      <c r="Z398" s="6" t="str">
        <f>HYPERLINK("https://jotformz.com/form.php?formID=61755175322657&amp;sid=343190973211578940&amp;mode=edit","Edit Submission")</f>
        <v>Edit Submission</v>
      </c>
    </row>
    <row r="399" spans="1:26" ht="14.25" customHeight="1" x14ac:dyDescent="0.25">
      <c r="A399" s="8">
        <v>42552.419942129629</v>
      </c>
      <c r="B399" s="9" t="s">
        <v>481</v>
      </c>
      <c r="C399" s="9" t="s">
        <v>1716</v>
      </c>
      <c r="D399" s="10" t="s">
        <v>3617</v>
      </c>
      <c r="E399" s="13" t="s">
        <v>3624</v>
      </c>
      <c r="F399" s="9" t="s">
        <v>29</v>
      </c>
      <c r="G399" s="9" t="s">
        <v>3619</v>
      </c>
      <c r="H399" s="9" t="s">
        <v>714</v>
      </c>
      <c r="I399" s="9" t="s">
        <v>1725</v>
      </c>
      <c r="J399" s="9" t="s">
        <v>1628</v>
      </c>
      <c r="K399" s="9" t="s">
        <v>1716</v>
      </c>
      <c r="L399" s="9">
        <v>998896869</v>
      </c>
      <c r="M399" s="9" t="s">
        <v>3620</v>
      </c>
      <c r="N399" s="9" t="s">
        <v>3450</v>
      </c>
      <c r="O399" s="9" t="s">
        <v>36</v>
      </c>
      <c r="P399" s="9" t="s">
        <v>3450</v>
      </c>
      <c r="Q399" s="9" t="s">
        <v>3450</v>
      </c>
      <c r="R399" s="9" t="s">
        <v>37</v>
      </c>
      <c r="S399" s="9" t="s">
        <v>3621</v>
      </c>
      <c r="T399" s="9" t="s">
        <v>2856</v>
      </c>
      <c r="U399" s="9" t="s">
        <v>2856</v>
      </c>
      <c r="V399" s="9" t="s">
        <v>2856</v>
      </c>
      <c r="W399" s="9" t="s">
        <v>2856</v>
      </c>
      <c r="X399" s="9" t="s">
        <v>3622</v>
      </c>
      <c r="Y399" s="9" t="s">
        <v>3625</v>
      </c>
      <c r="Z399" s="6" t="str">
        <f>HYPERLINK("https://jotformz.com/form.php?formID=61755175322657&amp;sid=343191082211207073&amp;mode=edit","Edit Submission")</f>
        <v>Edit Submission</v>
      </c>
    </row>
    <row r="400" spans="1:26" ht="14.25" customHeight="1" x14ac:dyDescent="0.25">
      <c r="A400" s="8">
        <v>42552.441874999997</v>
      </c>
      <c r="B400" s="9" t="s">
        <v>3626</v>
      </c>
      <c r="C400" s="9" t="s">
        <v>430</v>
      </c>
      <c r="D400" s="11">
        <v>41128</v>
      </c>
      <c r="E400" s="13" t="s">
        <v>3627</v>
      </c>
      <c r="F400" s="9" t="s">
        <v>29</v>
      </c>
      <c r="G400" s="9" t="s">
        <v>3628</v>
      </c>
      <c r="H400" s="9" t="s">
        <v>3629</v>
      </c>
      <c r="I400" s="9" t="s">
        <v>3630</v>
      </c>
      <c r="J400" s="9" t="s">
        <v>186</v>
      </c>
      <c r="K400" s="9" t="s">
        <v>430</v>
      </c>
      <c r="L400" s="9">
        <v>982283616</v>
      </c>
      <c r="M400" s="9" t="s">
        <v>3631</v>
      </c>
      <c r="N400" s="9" t="s">
        <v>3450</v>
      </c>
      <c r="O400" s="9" t="s">
        <v>97</v>
      </c>
      <c r="P400" s="9" t="s">
        <v>3450</v>
      </c>
      <c r="Q400" s="9" t="s">
        <v>3450</v>
      </c>
      <c r="R400" s="9" t="s">
        <v>37</v>
      </c>
      <c r="S400" s="9" t="s">
        <v>3632</v>
      </c>
      <c r="T400" s="9" t="s">
        <v>2856</v>
      </c>
      <c r="U400" s="9" t="s">
        <v>2856</v>
      </c>
      <c r="V400" s="9" t="s">
        <v>2856</v>
      </c>
      <c r="W400" s="9" t="s">
        <v>2856</v>
      </c>
      <c r="X400" s="9" t="s">
        <v>3633</v>
      </c>
      <c r="Y400" s="9" t="s">
        <v>3634</v>
      </c>
      <c r="Z400" s="6" t="str">
        <f>HYPERLINK("https://jotformz.com/form.php?formID=61755175322657&amp;sid=343192977121714190&amp;mode=edit","Edit Submission")</f>
        <v>Edit Submission</v>
      </c>
    </row>
    <row r="401" spans="1:26" ht="14.25" customHeight="1" x14ac:dyDescent="0.25">
      <c r="A401" s="8">
        <v>42552.453831018516</v>
      </c>
      <c r="B401" s="9" t="s">
        <v>3635</v>
      </c>
      <c r="C401" s="9" t="s">
        <v>3636</v>
      </c>
      <c r="D401" s="10" t="s">
        <v>3637</v>
      </c>
      <c r="E401" s="9" t="s">
        <v>3638</v>
      </c>
      <c r="F401" s="9" t="s">
        <v>29</v>
      </c>
      <c r="G401" s="9" t="s">
        <v>3639</v>
      </c>
      <c r="H401" s="9" t="s">
        <v>2082</v>
      </c>
      <c r="I401" s="9" t="s">
        <v>3640</v>
      </c>
      <c r="J401" s="9" t="s">
        <v>3641</v>
      </c>
      <c r="K401" s="9" t="s">
        <v>3642</v>
      </c>
      <c r="L401" s="9">
        <v>976149772</v>
      </c>
      <c r="M401" s="9" t="s">
        <v>3643</v>
      </c>
      <c r="N401" s="9" t="s">
        <v>3450</v>
      </c>
      <c r="O401" s="9" t="s">
        <v>965</v>
      </c>
      <c r="P401" s="9" t="s">
        <v>3450</v>
      </c>
      <c r="Q401" s="9" t="s">
        <v>3450</v>
      </c>
      <c r="R401" s="9" t="s">
        <v>3644</v>
      </c>
      <c r="S401" s="9" t="s">
        <v>3645</v>
      </c>
      <c r="T401" s="9" t="s">
        <v>2856</v>
      </c>
      <c r="U401" s="9" t="s">
        <v>2856</v>
      </c>
      <c r="V401" s="9" t="s">
        <v>2856</v>
      </c>
      <c r="W401" s="9" t="s">
        <v>2856</v>
      </c>
      <c r="X401" s="9" t="s">
        <v>3646</v>
      </c>
      <c r="Y401" s="9" t="s">
        <v>3647</v>
      </c>
      <c r="Z401" s="6" t="str">
        <f>HYPERLINK("https://jotformz.com/form.php?formID=61755175322657&amp;sid=343194011052280824&amp;mode=edit","Edit Submission")</f>
        <v>Edit Submission</v>
      </c>
    </row>
    <row r="402" spans="1:26" ht="14.25" customHeight="1" x14ac:dyDescent="0.25">
      <c r="A402" s="8">
        <v>42552.46329861111</v>
      </c>
      <c r="B402" s="9" t="s">
        <v>209</v>
      </c>
      <c r="C402" s="9" t="s">
        <v>821</v>
      </c>
      <c r="D402" s="10" t="s">
        <v>3648</v>
      </c>
      <c r="E402" s="13" t="s">
        <v>3649</v>
      </c>
      <c r="F402" s="9" t="s">
        <v>161</v>
      </c>
      <c r="G402" s="9" t="s">
        <v>3450</v>
      </c>
      <c r="H402" s="9" t="s">
        <v>559</v>
      </c>
      <c r="I402" s="9" t="s">
        <v>821</v>
      </c>
      <c r="J402" s="9" t="s">
        <v>1628</v>
      </c>
      <c r="K402" s="9" t="s">
        <v>3650</v>
      </c>
      <c r="L402" s="9">
        <v>995099897</v>
      </c>
      <c r="M402" s="9" t="s">
        <v>3651</v>
      </c>
      <c r="N402" s="9" t="s">
        <v>3450</v>
      </c>
      <c r="O402" s="9" t="s">
        <v>97</v>
      </c>
      <c r="P402" s="9" t="s">
        <v>3450</v>
      </c>
      <c r="Q402" s="9" t="s">
        <v>3450</v>
      </c>
      <c r="R402" s="9" t="s">
        <v>37</v>
      </c>
      <c r="S402" s="9" t="s">
        <v>3652</v>
      </c>
      <c r="T402" s="9" t="s">
        <v>2856</v>
      </c>
      <c r="U402" s="9" t="s">
        <v>2856</v>
      </c>
      <c r="V402" s="9" t="s">
        <v>2856</v>
      </c>
      <c r="W402" s="9" t="s">
        <v>2856</v>
      </c>
      <c r="X402" s="9" t="s">
        <v>3653</v>
      </c>
      <c r="Y402" s="9" t="s">
        <v>3654</v>
      </c>
      <c r="Z402" s="6" t="str">
        <f>HYPERLINK("https://jotformz.com/form.php?formID=61755175322657&amp;sid=343194828739246731&amp;mode=edit","Edit Submission")</f>
        <v>Edit Submission</v>
      </c>
    </row>
    <row r="403" spans="1:26" ht="14.25" customHeight="1" x14ac:dyDescent="0.25">
      <c r="A403" s="8">
        <v>42552.489710648151</v>
      </c>
      <c r="B403" s="9" t="s">
        <v>3655</v>
      </c>
      <c r="C403" s="9" t="s">
        <v>3656</v>
      </c>
      <c r="D403" s="10" t="s">
        <v>3657</v>
      </c>
      <c r="E403" s="9" t="s">
        <v>3658</v>
      </c>
      <c r="F403" s="9" t="s">
        <v>29</v>
      </c>
      <c r="G403" s="9" t="s">
        <v>939</v>
      </c>
      <c r="H403" s="9" t="s">
        <v>3659</v>
      </c>
      <c r="I403" s="9" t="s">
        <v>1245</v>
      </c>
      <c r="J403" s="9" t="s">
        <v>3660</v>
      </c>
      <c r="K403" s="9" t="s">
        <v>3656</v>
      </c>
      <c r="L403" s="9" t="s">
        <v>3661</v>
      </c>
      <c r="M403" s="9" t="s">
        <v>3662</v>
      </c>
      <c r="N403" s="9" t="s">
        <v>3450</v>
      </c>
      <c r="O403" s="9" t="s">
        <v>944</v>
      </c>
      <c r="P403" s="9" t="s">
        <v>3450</v>
      </c>
      <c r="Q403" s="9" t="s">
        <v>3450</v>
      </c>
      <c r="R403" s="9" t="s">
        <v>37</v>
      </c>
      <c r="S403" s="9" t="s">
        <v>3663</v>
      </c>
      <c r="T403" s="9" t="s">
        <v>2856</v>
      </c>
      <c r="U403" s="9" t="s">
        <v>2856</v>
      </c>
      <c r="V403" s="9" t="s">
        <v>2856</v>
      </c>
      <c r="W403" s="9" t="s">
        <v>2856</v>
      </c>
      <c r="X403" s="12">
        <v>190107226246</v>
      </c>
      <c r="Y403" s="9" t="s">
        <v>3664</v>
      </c>
      <c r="Z403" s="6" t="str">
        <f>HYPERLINK("https://jotformz.com/form.php?formID=61755175322657&amp;sid=343197110642494210&amp;mode=edit","Edit Submission")</f>
        <v>Edit Submission</v>
      </c>
    </row>
    <row r="404" spans="1:26" ht="14.25" customHeight="1" x14ac:dyDescent="0.25">
      <c r="A404" s="8">
        <v>42552.490578703706</v>
      </c>
      <c r="B404" s="9" t="s">
        <v>799</v>
      </c>
      <c r="C404" s="9" t="s">
        <v>3665</v>
      </c>
      <c r="D404" s="11">
        <v>41341</v>
      </c>
      <c r="E404" s="9" t="s">
        <v>3666</v>
      </c>
      <c r="F404" s="9" t="s">
        <v>29</v>
      </c>
      <c r="G404" s="9" t="s">
        <v>3667</v>
      </c>
      <c r="H404" s="9" t="s">
        <v>3668</v>
      </c>
      <c r="I404" s="9" t="s">
        <v>3669</v>
      </c>
      <c r="J404" s="9" t="s">
        <v>3670</v>
      </c>
      <c r="K404" s="9" t="s">
        <v>3665</v>
      </c>
      <c r="L404" s="9" t="s">
        <v>3671</v>
      </c>
      <c r="M404" s="9" t="s">
        <v>3672</v>
      </c>
      <c r="N404" s="9" t="s">
        <v>3450</v>
      </c>
      <c r="O404" s="9" t="s">
        <v>355</v>
      </c>
      <c r="P404" s="9" t="s">
        <v>3450</v>
      </c>
      <c r="Q404" s="9" t="s">
        <v>3450</v>
      </c>
      <c r="R404" s="9" t="s">
        <v>37</v>
      </c>
      <c r="S404" s="9" t="s">
        <v>3673</v>
      </c>
      <c r="T404" s="9" t="s">
        <v>2868</v>
      </c>
      <c r="U404" s="9" t="s">
        <v>2868</v>
      </c>
      <c r="V404" s="9" t="s">
        <v>2868</v>
      </c>
      <c r="W404" s="9" t="s">
        <v>2868</v>
      </c>
      <c r="X404" s="9" t="s">
        <v>3674</v>
      </c>
      <c r="Y404" s="9" t="s">
        <v>3675</v>
      </c>
      <c r="Z404" s="6" t="str">
        <f>HYPERLINK("https://jotformz.com/form.php?formID=61755175322657&amp;sid=343197186861322230&amp;mode=edit","Edit Submission")</f>
        <v>Edit Submission</v>
      </c>
    </row>
    <row r="405" spans="1:26" ht="14.25" customHeight="1" x14ac:dyDescent="0.25">
      <c r="A405" s="8">
        <v>42552.496805555558</v>
      </c>
      <c r="B405" s="9" t="s">
        <v>3676</v>
      </c>
      <c r="C405" s="9" t="s">
        <v>3677</v>
      </c>
      <c r="D405" s="14">
        <v>41253</v>
      </c>
      <c r="E405" s="13" t="s">
        <v>3678</v>
      </c>
      <c r="F405" s="9" t="s">
        <v>29</v>
      </c>
      <c r="G405" s="9" t="s">
        <v>3679</v>
      </c>
      <c r="H405" s="9" t="s">
        <v>3680</v>
      </c>
      <c r="I405" s="9" t="s">
        <v>3681</v>
      </c>
      <c r="J405" s="9" t="s">
        <v>3682</v>
      </c>
      <c r="K405" s="9" t="s">
        <v>3683</v>
      </c>
      <c r="L405" s="9" t="s">
        <v>3684</v>
      </c>
      <c r="M405" s="9" t="s">
        <v>3685</v>
      </c>
      <c r="N405" s="9" t="s">
        <v>3450</v>
      </c>
      <c r="O405" s="9" t="s">
        <v>212</v>
      </c>
      <c r="P405" s="9" t="s">
        <v>3450</v>
      </c>
      <c r="Q405" s="9" t="s">
        <v>3450</v>
      </c>
      <c r="R405" s="9" t="s">
        <v>37</v>
      </c>
      <c r="S405" s="9" t="s">
        <v>3686</v>
      </c>
      <c r="T405" s="9" t="s">
        <v>2856</v>
      </c>
      <c r="U405" s="9" t="s">
        <v>2856</v>
      </c>
      <c r="V405" s="9" t="s">
        <v>2856</v>
      </c>
      <c r="W405" s="9" t="s">
        <v>2856</v>
      </c>
      <c r="X405" s="9" t="s">
        <v>3687</v>
      </c>
      <c r="Y405" s="9" t="s">
        <v>3688</v>
      </c>
      <c r="Z405" s="6" t="str">
        <f>HYPERLINK("https://jotformz.com/form.php?formID=61755175322657&amp;sid=343197724501184074&amp;mode=edit","Edit Submission")</f>
        <v>Edit Submission</v>
      </c>
    </row>
    <row r="406" spans="1:26" ht="14.25" customHeight="1" x14ac:dyDescent="0.25">
      <c r="A406" s="8">
        <v>42552.508460648147</v>
      </c>
      <c r="B406" s="9" t="s">
        <v>3689</v>
      </c>
      <c r="C406" s="9" t="s">
        <v>3690</v>
      </c>
      <c r="D406" s="10" t="s">
        <v>3691</v>
      </c>
      <c r="E406" s="9" t="s">
        <v>3692</v>
      </c>
      <c r="F406" s="9" t="s">
        <v>29</v>
      </c>
      <c r="G406" s="9" t="s">
        <v>3693</v>
      </c>
      <c r="H406" s="9" t="s">
        <v>3694</v>
      </c>
      <c r="I406" s="9" t="s">
        <v>3695</v>
      </c>
      <c r="J406" s="9" t="s">
        <v>3696</v>
      </c>
      <c r="K406" s="9" t="s">
        <v>3697</v>
      </c>
      <c r="L406" s="9" t="s">
        <v>3698</v>
      </c>
      <c r="M406" s="9" t="s">
        <v>3699</v>
      </c>
      <c r="N406" s="9" t="s">
        <v>3450</v>
      </c>
      <c r="O406" s="9" t="s">
        <v>97</v>
      </c>
      <c r="P406" s="9" t="s">
        <v>3450</v>
      </c>
      <c r="Q406" s="9" t="s">
        <v>3450</v>
      </c>
      <c r="R406" s="9" t="s">
        <v>37</v>
      </c>
      <c r="S406" s="9" t="s">
        <v>3700</v>
      </c>
      <c r="T406" s="9" t="s">
        <v>2856</v>
      </c>
      <c r="U406" s="9" t="s">
        <v>2856</v>
      </c>
      <c r="V406" s="9" t="s">
        <v>2856</v>
      </c>
      <c r="W406" s="9" t="s">
        <v>2856</v>
      </c>
      <c r="X406" s="9" t="s">
        <v>3701</v>
      </c>
      <c r="Y406" s="9" t="s">
        <v>3702</v>
      </c>
      <c r="Z406" s="6" t="str">
        <f>HYPERLINK("https://jotformz.com/form.php?formID=61755175322657&amp;sid=343198730776325251&amp;mode=edit","Edit Submission")</f>
        <v>Edit Submission</v>
      </c>
    </row>
    <row r="407" spans="1:26" ht="14.25" customHeight="1" x14ac:dyDescent="0.25">
      <c r="A407" s="8">
        <v>42552.522986111115</v>
      </c>
      <c r="B407" s="9" t="s">
        <v>3703</v>
      </c>
      <c r="C407" s="9" t="s">
        <v>3704</v>
      </c>
      <c r="D407" s="10" t="s">
        <v>3705</v>
      </c>
      <c r="E407" s="9" t="s">
        <v>3706</v>
      </c>
      <c r="F407" s="9" t="s">
        <v>29</v>
      </c>
      <c r="G407" s="9" t="s">
        <v>2824</v>
      </c>
      <c r="H407" s="9" t="s">
        <v>3707</v>
      </c>
      <c r="I407" s="9" t="s">
        <v>3708</v>
      </c>
      <c r="J407" s="9" t="s">
        <v>3709</v>
      </c>
      <c r="K407" s="9" t="s">
        <v>3704</v>
      </c>
      <c r="L407" s="9">
        <v>997379494</v>
      </c>
      <c r="M407" s="9" t="s">
        <v>3710</v>
      </c>
      <c r="N407" s="9" t="s">
        <v>3450</v>
      </c>
      <c r="O407" s="9" t="s">
        <v>97</v>
      </c>
      <c r="P407" s="9" t="s">
        <v>3450</v>
      </c>
      <c r="Q407" s="9" t="s">
        <v>3450</v>
      </c>
      <c r="R407" s="9" t="s">
        <v>37</v>
      </c>
      <c r="S407" s="9" t="s">
        <v>3711</v>
      </c>
      <c r="T407" s="9" t="s">
        <v>2856</v>
      </c>
      <c r="U407" s="9" t="s">
        <v>2856</v>
      </c>
      <c r="V407" s="9" t="s">
        <v>2856</v>
      </c>
      <c r="W407" s="9" t="s">
        <v>2856</v>
      </c>
      <c r="X407" s="9" t="s">
        <v>3712</v>
      </c>
      <c r="Y407" s="9" t="s">
        <v>3713</v>
      </c>
      <c r="Z407" s="6" t="str">
        <f>HYPERLINK("https://jotformz.com/form.php?formID=61755175322657&amp;sid=343199986612778254&amp;mode=edit","Edit Submission")</f>
        <v>Edit Submission</v>
      </c>
    </row>
    <row r="408" spans="1:26" ht="14.25" customHeight="1" x14ac:dyDescent="0.25">
      <c r="A408" s="8">
        <v>42552.526203703703</v>
      </c>
      <c r="B408" s="9" t="s">
        <v>989</v>
      </c>
      <c r="C408" s="9" t="s">
        <v>990</v>
      </c>
      <c r="D408" s="10" t="s">
        <v>3714</v>
      </c>
      <c r="E408" s="13" t="s">
        <v>3715</v>
      </c>
      <c r="F408" s="9" t="s">
        <v>29</v>
      </c>
      <c r="G408" s="9" t="s">
        <v>992</v>
      </c>
      <c r="H408" s="9" t="s">
        <v>993</v>
      </c>
      <c r="I408" s="9" t="s">
        <v>994</v>
      </c>
      <c r="J408" s="9" t="s">
        <v>995</v>
      </c>
      <c r="K408" s="9" t="s">
        <v>990</v>
      </c>
      <c r="L408" s="9">
        <v>962192054</v>
      </c>
      <c r="M408" s="9" t="s">
        <v>996</v>
      </c>
      <c r="N408" s="9" t="s">
        <v>3450</v>
      </c>
      <c r="O408" s="9" t="s">
        <v>85</v>
      </c>
      <c r="P408" s="9" t="s">
        <v>3450</v>
      </c>
      <c r="Q408" s="9" t="s">
        <v>3450</v>
      </c>
      <c r="R408" s="9" t="s">
        <v>37</v>
      </c>
      <c r="S408" s="9" t="s">
        <v>997</v>
      </c>
      <c r="T408" s="9" t="s">
        <v>2868</v>
      </c>
      <c r="U408" s="9" t="s">
        <v>2868</v>
      </c>
      <c r="V408" s="9" t="s">
        <v>2868</v>
      </c>
      <c r="W408" s="9" t="s">
        <v>2868</v>
      </c>
      <c r="X408" s="9" t="s">
        <v>998</v>
      </c>
      <c r="Y408" s="9" t="s">
        <v>3716</v>
      </c>
      <c r="Z408" s="6" t="str">
        <f>HYPERLINK("https://jotformz.com/form.php?formID=61755175322657&amp;sid=343200264261106345&amp;mode=edit","Edit Submission")</f>
        <v>Edit Submission</v>
      </c>
    </row>
    <row r="409" spans="1:26" ht="14.25" customHeight="1" x14ac:dyDescent="0.25">
      <c r="A409" s="8">
        <v>42552.526423611111</v>
      </c>
      <c r="B409" s="9" t="s">
        <v>3717</v>
      </c>
      <c r="C409" s="9" t="s">
        <v>3718</v>
      </c>
      <c r="D409" s="11">
        <v>41162</v>
      </c>
      <c r="E409" s="9" t="s">
        <v>3719</v>
      </c>
      <c r="F409" s="9" t="s">
        <v>29</v>
      </c>
      <c r="G409" s="9" t="s">
        <v>3720</v>
      </c>
      <c r="H409" s="9" t="s">
        <v>45</v>
      </c>
      <c r="I409" s="9" t="s">
        <v>3721</v>
      </c>
      <c r="J409" s="9" t="s">
        <v>861</v>
      </c>
      <c r="K409" s="9" t="s">
        <v>3722</v>
      </c>
      <c r="L409" s="9">
        <v>976948514</v>
      </c>
      <c r="M409" s="9" t="s">
        <v>3723</v>
      </c>
      <c r="N409" s="9" t="s">
        <v>3450</v>
      </c>
      <c r="O409" s="9" t="s">
        <v>36</v>
      </c>
      <c r="P409" s="9" t="s">
        <v>3450</v>
      </c>
      <c r="Q409" s="9" t="s">
        <v>3450</v>
      </c>
      <c r="R409" s="9" t="s">
        <v>37</v>
      </c>
      <c r="S409" s="9" t="s">
        <v>3724</v>
      </c>
      <c r="T409" s="9" t="s">
        <v>2856</v>
      </c>
      <c r="U409" s="9" t="s">
        <v>2856</v>
      </c>
      <c r="V409" s="9" t="s">
        <v>2856</v>
      </c>
      <c r="W409" s="9" t="s">
        <v>2856</v>
      </c>
      <c r="X409" s="9" t="s">
        <v>3725</v>
      </c>
      <c r="Y409" s="9" t="s">
        <v>3726</v>
      </c>
      <c r="Z409" s="6" t="str">
        <f>HYPERLINK("https://jotformz.com/form.php?formID=61755175322657&amp;sid=343200283311856217&amp;mode=edit","Edit Submission")</f>
        <v>Edit Submission</v>
      </c>
    </row>
    <row r="410" spans="1:26" ht="14.25" customHeight="1" x14ac:dyDescent="0.25">
      <c r="A410" s="8">
        <v>42552.542893518519</v>
      </c>
      <c r="B410" s="9" t="s">
        <v>3727</v>
      </c>
      <c r="C410" s="9" t="s">
        <v>3728</v>
      </c>
      <c r="D410" s="11">
        <v>41248</v>
      </c>
      <c r="E410" s="9" t="s">
        <v>3729</v>
      </c>
      <c r="F410" s="9" t="s">
        <v>29</v>
      </c>
      <c r="G410" s="9" t="s">
        <v>3730</v>
      </c>
      <c r="H410" s="9" t="s">
        <v>1223</v>
      </c>
      <c r="I410" s="9" t="s">
        <v>3731</v>
      </c>
      <c r="J410" s="9" t="s">
        <v>697</v>
      </c>
      <c r="K410" s="9" t="s">
        <v>3732</v>
      </c>
      <c r="L410" s="9">
        <v>978602706</v>
      </c>
      <c r="M410" s="9" t="s">
        <v>3733</v>
      </c>
      <c r="N410" s="9" t="s">
        <v>3450</v>
      </c>
      <c r="O410" s="9" t="s">
        <v>212</v>
      </c>
      <c r="P410" s="9" t="s">
        <v>3450</v>
      </c>
      <c r="Q410" s="9" t="s">
        <v>3450</v>
      </c>
      <c r="R410" s="9" t="s">
        <v>37</v>
      </c>
      <c r="S410" s="9" t="s">
        <v>3734</v>
      </c>
      <c r="T410" s="9" t="s">
        <v>2856</v>
      </c>
      <c r="U410" s="9" t="s">
        <v>2856</v>
      </c>
      <c r="V410" s="9" t="s">
        <v>2856</v>
      </c>
      <c r="W410" s="9" t="s">
        <v>2856</v>
      </c>
      <c r="X410" s="9" t="s">
        <v>3735</v>
      </c>
      <c r="Y410" s="9" t="s">
        <v>3736</v>
      </c>
      <c r="Z410" s="6" t="str">
        <f>HYPERLINK("https://jotformz.com/form.php?formID=61755175322657&amp;sid=343201705871683240&amp;mode=edit","Edit Submission")</f>
        <v>Edit Submission</v>
      </c>
    </row>
    <row r="411" spans="1:26" ht="14.25" customHeight="1" x14ac:dyDescent="0.25">
      <c r="A411" s="8">
        <v>42552.586967592593</v>
      </c>
      <c r="B411" s="9" t="s">
        <v>336</v>
      </c>
      <c r="C411" s="9" t="s">
        <v>337</v>
      </c>
      <c r="D411" s="10" t="s">
        <v>3737</v>
      </c>
      <c r="E411" s="13" t="s">
        <v>3738</v>
      </c>
      <c r="F411" s="9" t="s">
        <v>161</v>
      </c>
      <c r="G411" s="9" t="s">
        <v>3450</v>
      </c>
      <c r="H411" s="9" t="s">
        <v>139</v>
      </c>
      <c r="I411" s="9" t="s">
        <v>3739</v>
      </c>
      <c r="J411" s="9" t="s">
        <v>1834</v>
      </c>
      <c r="K411" s="9" t="s">
        <v>337</v>
      </c>
      <c r="L411" s="9">
        <v>973751203</v>
      </c>
      <c r="M411" s="9" t="s">
        <v>3740</v>
      </c>
      <c r="N411" s="9" t="s">
        <v>3450</v>
      </c>
      <c r="O411" s="9" t="s">
        <v>97</v>
      </c>
      <c r="P411" s="9" t="s">
        <v>3450</v>
      </c>
      <c r="Q411" s="9" t="s">
        <v>3450</v>
      </c>
      <c r="R411" s="9" t="s">
        <v>37</v>
      </c>
      <c r="S411" s="9" t="s">
        <v>3741</v>
      </c>
      <c r="T411" s="9" t="s">
        <v>2868</v>
      </c>
      <c r="U411" s="9" t="s">
        <v>2856</v>
      </c>
      <c r="V411" s="9" t="s">
        <v>2868</v>
      </c>
      <c r="W411" s="9" t="s">
        <v>2856</v>
      </c>
      <c r="X411" s="9" t="s">
        <v>3742</v>
      </c>
      <c r="Y411" s="9" t="s">
        <v>3743</v>
      </c>
      <c r="Z411" s="6" t="str">
        <f>HYPERLINK("https://jotformz.com/form.php?formID=61755175322657&amp;sid=343205514552143332&amp;mode=edit","Edit Submission")</f>
        <v>Edit Submission</v>
      </c>
    </row>
    <row r="412" spans="1:26" ht="14.25" customHeight="1" x14ac:dyDescent="0.25">
      <c r="A412" s="8">
        <v>42552.58965277778</v>
      </c>
      <c r="B412" s="9" t="s">
        <v>60</v>
      </c>
      <c r="C412" s="9" t="s">
        <v>3744</v>
      </c>
      <c r="D412" s="11">
        <v>41339</v>
      </c>
      <c r="E412" s="13" t="s">
        <v>3745</v>
      </c>
      <c r="F412" s="9" t="s">
        <v>29</v>
      </c>
      <c r="G412" s="9" t="s">
        <v>548</v>
      </c>
      <c r="H412" s="9" t="s">
        <v>751</v>
      </c>
      <c r="I412" s="9" t="s">
        <v>3746</v>
      </c>
      <c r="J412" s="9" t="s">
        <v>1394</v>
      </c>
      <c r="K412" s="9" t="s">
        <v>3744</v>
      </c>
      <c r="L412" s="9" t="s">
        <v>3747</v>
      </c>
      <c r="M412" s="9" t="s">
        <v>3748</v>
      </c>
      <c r="N412" s="9" t="s">
        <v>3450</v>
      </c>
      <c r="O412" s="9" t="s">
        <v>212</v>
      </c>
      <c r="P412" s="9" t="s">
        <v>3450</v>
      </c>
      <c r="Q412" s="9" t="s">
        <v>3450</v>
      </c>
      <c r="R412" s="9" t="s">
        <v>37</v>
      </c>
      <c r="S412" s="9" t="s">
        <v>3749</v>
      </c>
      <c r="T412" s="9" t="s">
        <v>2856</v>
      </c>
      <c r="U412" s="9" t="s">
        <v>2856</v>
      </c>
      <c r="V412" s="9" t="s">
        <v>2856</v>
      </c>
      <c r="W412" s="9" t="s">
        <v>2856</v>
      </c>
      <c r="X412" s="9" t="s">
        <v>3750</v>
      </c>
      <c r="Y412" s="9" t="s">
        <v>3751</v>
      </c>
      <c r="Z412" s="6" t="str">
        <f>HYPERLINK("https://jotformz.com/form.php?formID=61755175322657&amp;sid=343205746974558336&amp;mode=edit","Edit Submission")</f>
        <v>Edit Submission</v>
      </c>
    </row>
    <row r="413" spans="1:26" ht="14.25" customHeight="1" x14ac:dyDescent="0.25">
      <c r="A413" s="8">
        <v>42552.591631944444</v>
      </c>
      <c r="B413" s="9" t="s">
        <v>60</v>
      </c>
      <c r="C413" s="9" t="s">
        <v>3744</v>
      </c>
      <c r="D413" s="11">
        <v>41339</v>
      </c>
      <c r="E413" s="13" t="s">
        <v>3752</v>
      </c>
      <c r="F413" s="9" t="s">
        <v>29</v>
      </c>
      <c r="G413" s="9" t="s">
        <v>548</v>
      </c>
      <c r="H413" s="9" t="s">
        <v>751</v>
      </c>
      <c r="I413" s="9" t="s">
        <v>3746</v>
      </c>
      <c r="J413" s="9" t="s">
        <v>1394</v>
      </c>
      <c r="K413" s="9" t="s">
        <v>3744</v>
      </c>
      <c r="L413" s="9" t="s">
        <v>3747</v>
      </c>
      <c r="M413" s="9" t="s">
        <v>3748</v>
      </c>
      <c r="N413" s="9" t="s">
        <v>3450</v>
      </c>
      <c r="O413" s="9" t="s">
        <v>212</v>
      </c>
      <c r="P413" s="9" t="s">
        <v>3450</v>
      </c>
      <c r="Q413" s="9" t="s">
        <v>3450</v>
      </c>
      <c r="R413" s="9" t="s">
        <v>37</v>
      </c>
      <c r="S413" s="9" t="s">
        <v>3749</v>
      </c>
      <c r="T413" s="9" t="s">
        <v>2856</v>
      </c>
      <c r="U413" s="9" t="s">
        <v>2856</v>
      </c>
      <c r="V413" s="9" t="s">
        <v>2856</v>
      </c>
      <c r="W413" s="9" t="s">
        <v>2856</v>
      </c>
      <c r="X413" s="9" t="s">
        <v>3750</v>
      </c>
      <c r="Y413" s="9" t="s">
        <v>3753</v>
      </c>
      <c r="Z413" s="6" t="str">
        <f>HYPERLINK("https://jotformz.com/form.php?formID=61755175322657&amp;sid=343205917974139924&amp;mode=edit","Edit Submission")</f>
        <v>Edit Submission</v>
      </c>
    </row>
    <row r="414" spans="1:26" ht="14.25" customHeight="1" x14ac:dyDescent="0.25">
      <c r="A414" s="8">
        <v>42552.592951388891</v>
      </c>
      <c r="B414" s="9" t="s">
        <v>2616</v>
      </c>
      <c r="C414" s="9" t="s">
        <v>3754</v>
      </c>
      <c r="D414" s="14">
        <v>41194</v>
      </c>
      <c r="E414" s="13" t="s">
        <v>3755</v>
      </c>
      <c r="F414" s="9" t="s">
        <v>29</v>
      </c>
      <c r="G414" s="9" t="s">
        <v>3756</v>
      </c>
      <c r="H414" s="9" t="s">
        <v>1546</v>
      </c>
      <c r="I414" s="9" t="s">
        <v>174</v>
      </c>
      <c r="J414" s="9" t="s">
        <v>216</v>
      </c>
      <c r="K414" s="9" t="s">
        <v>3754</v>
      </c>
      <c r="L414" s="9" t="s">
        <v>3757</v>
      </c>
      <c r="M414" s="9" t="s">
        <v>3758</v>
      </c>
      <c r="N414" s="9" t="s">
        <v>3450</v>
      </c>
      <c r="O414" s="9" t="s">
        <v>355</v>
      </c>
      <c r="P414" s="9" t="s">
        <v>3450</v>
      </c>
      <c r="Q414" s="9" t="s">
        <v>3450</v>
      </c>
      <c r="R414" s="9" t="s">
        <v>37</v>
      </c>
      <c r="S414" s="9" t="s">
        <v>3759</v>
      </c>
      <c r="T414" s="9" t="s">
        <v>2856</v>
      </c>
      <c r="U414" s="9" t="s">
        <v>2856</v>
      </c>
      <c r="V414" s="9" t="s">
        <v>2856</v>
      </c>
      <c r="W414" s="9" t="s">
        <v>2856</v>
      </c>
      <c r="X414" s="12">
        <v>186105190143</v>
      </c>
      <c r="Y414" s="9" t="s">
        <v>3760</v>
      </c>
      <c r="Z414" s="6" t="str">
        <f>HYPERLINK("https://jotformz.com/form.php?formID=61755175322657&amp;sid=343206030341348653&amp;mode=edit","Edit Submission")</f>
        <v>Edit Submission</v>
      </c>
    </row>
    <row r="415" spans="1:26" ht="14.25" customHeight="1" x14ac:dyDescent="0.25">
      <c r="A415" s="8">
        <v>42552.595613425925</v>
      </c>
      <c r="B415" s="9" t="s">
        <v>1258</v>
      </c>
      <c r="C415" s="9" t="s">
        <v>3761</v>
      </c>
      <c r="D415" s="11">
        <v>40945</v>
      </c>
      <c r="E415" s="13" t="s">
        <v>3762</v>
      </c>
      <c r="F415" s="9" t="s">
        <v>29</v>
      </c>
      <c r="G415" s="9" t="s">
        <v>3763</v>
      </c>
      <c r="H415" s="9" t="s">
        <v>3764</v>
      </c>
      <c r="I415" s="9" t="s">
        <v>3765</v>
      </c>
      <c r="J415" s="9" t="s">
        <v>1258</v>
      </c>
      <c r="K415" s="9" t="s">
        <v>3766</v>
      </c>
      <c r="L415" s="9">
        <v>945108511</v>
      </c>
      <c r="M415" s="9" t="s">
        <v>3767</v>
      </c>
      <c r="N415" s="9" t="s">
        <v>3450</v>
      </c>
      <c r="O415" s="9" t="s">
        <v>212</v>
      </c>
      <c r="P415" s="9" t="s">
        <v>3450</v>
      </c>
      <c r="Q415" s="9" t="s">
        <v>3450</v>
      </c>
      <c r="R415" s="9" t="s">
        <v>37</v>
      </c>
      <c r="S415" s="9" t="s">
        <v>3768</v>
      </c>
      <c r="T415" s="9" t="s">
        <v>2856</v>
      </c>
      <c r="U415" s="9" t="s">
        <v>2856</v>
      </c>
      <c r="V415" s="9" t="s">
        <v>2856</v>
      </c>
      <c r="W415" s="9" t="s">
        <v>2856</v>
      </c>
      <c r="X415" s="9" t="s">
        <v>3769</v>
      </c>
      <c r="Y415" s="9" t="s">
        <v>3770</v>
      </c>
      <c r="Z415" s="6" t="str">
        <f>HYPERLINK("https://jotformz.com/form.php?formID=61755175322657&amp;sid=343206261220970745&amp;mode=edit","Edit Submission")</f>
        <v>Edit Submission</v>
      </c>
    </row>
    <row r="416" spans="1:26" ht="14.25" customHeight="1" x14ac:dyDescent="0.25">
      <c r="A416" s="8">
        <v>42552.602511574078</v>
      </c>
      <c r="B416" s="9" t="s">
        <v>3771</v>
      </c>
      <c r="C416" s="9" t="s">
        <v>3772</v>
      </c>
      <c r="D416" s="10" t="s">
        <v>3773</v>
      </c>
      <c r="E416" s="9" t="s">
        <v>3774</v>
      </c>
      <c r="F416" s="9" t="s">
        <v>161</v>
      </c>
      <c r="G416" s="9" t="s">
        <v>3450</v>
      </c>
      <c r="H416" s="9" t="s">
        <v>3775</v>
      </c>
      <c r="I416" s="9" t="s">
        <v>3776</v>
      </c>
      <c r="J416" s="9" t="s">
        <v>3777</v>
      </c>
      <c r="K416" s="9" t="s">
        <v>3772</v>
      </c>
      <c r="L416" s="9">
        <v>982242342</v>
      </c>
      <c r="M416" s="9" t="s">
        <v>3778</v>
      </c>
      <c r="N416" s="9" t="s">
        <v>3450</v>
      </c>
      <c r="O416" s="9" t="s">
        <v>445</v>
      </c>
      <c r="P416" s="9" t="s">
        <v>3450</v>
      </c>
      <c r="Q416" s="9" t="s">
        <v>3450</v>
      </c>
      <c r="R416" s="9" t="s">
        <v>37</v>
      </c>
      <c r="S416" s="9" t="s">
        <v>3779</v>
      </c>
      <c r="T416" s="9" t="s">
        <v>2856</v>
      </c>
      <c r="U416" s="9" t="s">
        <v>2856</v>
      </c>
      <c r="V416" s="9" t="s">
        <v>2856</v>
      </c>
      <c r="W416" s="9" t="s">
        <v>2856</v>
      </c>
      <c r="X416" s="9" t="s">
        <v>3780</v>
      </c>
      <c r="Y416" s="9" t="s">
        <v>3781</v>
      </c>
      <c r="Z416" s="6" t="str">
        <f>HYPERLINK("https://jotformz.com/form.php?formID=61755175322657&amp;sid=343206857132915544&amp;mode=edit","Edit Submission")</f>
        <v>Edit Submission</v>
      </c>
    </row>
    <row r="417" spans="1:26" ht="14.25" customHeight="1" x14ac:dyDescent="0.25">
      <c r="A417" s="8">
        <v>42552.616168981483</v>
      </c>
      <c r="B417" s="9" t="s">
        <v>1436</v>
      </c>
      <c r="C417" s="9" t="s">
        <v>3782</v>
      </c>
      <c r="D417" s="10" t="s">
        <v>3783</v>
      </c>
      <c r="E417" s="13" t="s">
        <v>3784</v>
      </c>
      <c r="F417" s="9" t="s">
        <v>29</v>
      </c>
      <c r="G417" s="9" t="s">
        <v>3785</v>
      </c>
      <c r="H417" s="9" t="s">
        <v>2159</v>
      </c>
      <c r="I417" s="9" t="s">
        <v>3786</v>
      </c>
      <c r="J417" s="9" t="s">
        <v>3787</v>
      </c>
      <c r="K417" s="9" t="s">
        <v>3788</v>
      </c>
      <c r="L417" s="9">
        <v>990813069</v>
      </c>
      <c r="M417" s="9" t="s">
        <v>3789</v>
      </c>
      <c r="N417" s="9" t="s">
        <v>3450</v>
      </c>
      <c r="O417" s="9" t="s">
        <v>355</v>
      </c>
      <c r="P417" s="9" t="s">
        <v>3450</v>
      </c>
      <c r="Q417" s="9" t="s">
        <v>3450</v>
      </c>
      <c r="R417" s="9" t="s">
        <v>37</v>
      </c>
      <c r="S417" s="9" t="s">
        <v>3790</v>
      </c>
      <c r="T417" s="9" t="s">
        <v>2856</v>
      </c>
      <c r="U417" s="9" t="s">
        <v>2856</v>
      </c>
      <c r="V417" s="9" t="s">
        <v>2856</v>
      </c>
      <c r="W417" s="9" t="s">
        <v>2856</v>
      </c>
      <c r="X417" s="9" t="s">
        <v>3791</v>
      </c>
      <c r="Y417" s="9" t="s">
        <v>3792</v>
      </c>
      <c r="Z417" s="6" t="str">
        <f>HYPERLINK("https://jotformz.com/form.php?formID=61755175322657&amp;sid=343208037452800486&amp;mode=edit","Edit Submission")</f>
        <v>Edit Submission</v>
      </c>
    </row>
    <row r="418" spans="1:26" ht="14.25" customHeight="1" x14ac:dyDescent="0.25">
      <c r="A418" s="8">
        <v>42552.617638888885</v>
      </c>
      <c r="B418" s="9" t="s">
        <v>3793</v>
      </c>
      <c r="C418" s="9" t="s">
        <v>3782</v>
      </c>
      <c r="D418" s="10" t="s">
        <v>3783</v>
      </c>
      <c r="E418" s="13" t="s">
        <v>3794</v>
      </c>
      <c r="F418" s="9" t="s">
        <v>29</v>
      </c>
      <c r="G418" s="9" t="s">
        <v>3785</v>
      </c>
      <c r="H418" s="9" t="s">
        <v>2159</v>
      </c>
      <c r="I418" s="9" t="s">
        <v>3786</v>
      </c>
      <c r="J418" s="9" t="s">
        <v>3787</v>
      </c>
      <c r="K418" s="9" t="s">
        <v>3788</v>
      </c>
      <c r="L418" s="9">
        <v>990813069</v>
      </c>
      <c r="M418" s="9" t="s">
        <v>3789</v>
      </c>
      <c r="N418" s="9" t="s">
        <v>3450</v>
      </c>
      <c r="O418" s="9" t="s">
        <v>355</v>
      </c>
      <c r="P418" s="9" t="s">
        <v>3450</v>
      </c>
      <c r="Q418" s="9" t="s">
        <v>3450</v>
      </c>
      <c r="R418" s="9" t="s">
        <v>37</v>
      </c>
      <c r="S418" s="9" t="s">
        <v>3790</v>
      </c>
      <c r="T418" s="9" t="s">
        <v>2856</v>
      </c>
      <c r="U418" s="9" t="s">
        <v>2856</v>
      </c>
      <c r="V418" s="9" t="s">
        <v>2856</v>
      </c>
      <c r="W418" s="9" t="s">
        <v>2856</v>
      </c>
      <c r="X418" s="9" t="s">
        <v>3791</v>
      </c>
      <c r="Y418" s="9" t="s">
        <v>3795</v>
      </c>
      <c r="Z418" s="6" t="str">
        <f>HYPERLINK("https://jotformz.com/form.php?formID=61755175322657&amp;sid=343208163452170225&amp;mode=edit","Edit Submission")</f>
        <v>Edit Submission</v>
      </c>
    </row>
    <row r="419" spans="1:26" ht="14.25" customHeight="1" x14ac:dyDescent="0.25">
      <c r="A419" s="8">
        <v>42552.618402777778</v>
      </c>
      <c r="B419" s="9" t="s">
        <v>545</v>
      </c>
      <c r="C419" s="9" t="s">
        <v>3796</v>
      </c>
      <c r="D419" s="10" t="s">
        <v>3797</v>
      </c>
      <c r="E419" s="13" t="s">
        <v>3798</v>
      </c>
      <c r="F419" s="9" t="s">
        <v>29</v>
      </c>
      <c r="G419" s="9" t="s">
        <v>3799</v>
      </c>
      <c r="H419" s="9" t="s">
        <v>3800</v>
      </c>
      <c r="I419" s="9" t="s">
        <v>3801</v>
      </c>
      <c r="J419" s="9" t="s">
        <v>815</v>
      </c>
      <c r="K419" s="9" t="s">
        <v>3796</v>
      </c>
      <c r="L419" s="9">
        <v>993176545</v>
      </c>
      <c r="M419" s="9" t="s">
        <v>3802</v>
      </c>
      <c r="N419" s="9" t="s">
        <v>3450</v>
      </c>
      <c r="O419" s="9" t="s">
        <v>3803</v>
      </c>
      <c r="P419" s="9" t="s">
        <v>3450</v>
      </c>
      <c r="Q419" s="9" t="s">
        <v>3450</v>
      </c>
      <c r="R419" s="9" t="s">
        <v>37</v>
      </c>
      <c r="S419" s="9" t="s">
        <v>3804</v>
      </c>
      <c r="T419" s="9" t="s">
        <v>2856</v>
      </c>
      <c r="U419" s="9" t="s">
        <v>2856</v>
      </c>
      <c r="V419" s="9" t="s">
        <v>2856</v>
      </c>
      <c r="W419" s="9" t="s">
        <v>2856</v>
      </c>
      <c r="X419" s="12">
        <v>201215171214</v>
      </c>
      <c r="Y419" s="9" t="s">
        <v>3805</v>
      </c>
      <c r="Z419" s="6" t="str">
        <f>HYPERLINK("https://jotformz.com/form.php?formID=61755175322657&amp;sid=343208230412623648&amp;mode=edit","Edit Submission")</f>
        <v>Edit Submission</v>
      </c>
    </row>
    <row r="420" spans="1:26" ht="14.25" customHeight="1" x14ac:dyDescent="0.25">
      <c r="A420" s="8">
        <v>42552.659791666665</v>
      </c>
      <c r="B420" s="9" t="s">
        <v>1721</v>
      </c>
      <c r="C420" s="9" t="s">
        <v>3806</v>
      </c>
      <c r="D420" s="10" t="s">
        <v>3807</v>
      </c>
      <c r="E420" s="13" t="s">
        <v>3808</v>
      </c>
      <c r="F420" s="9" t="s">
        <v>29</v>
      </c>
      <c r="G420" s="9" t="s">
        <v>1886</v>
      </c>
      <c r="H420" s="9" t="s">
        <v>139</v>
      </c>
      <c r="I420" s="9" t="s">
        <v>3809</v>
      </c>
      <c r="J420" s="9" t="s">
        <v>867</v>
      </c>
      <c r="K420" s="9" t="s">
        <v>3806</v>
      </c>
      <c r="L420" s="9">
        <v>987784043</v>
      </c>
      <c r="M420" s="9" t="s">
        <v>3810</v>
      </c>
      <c r="N420" s="9" t="s">
        <v>3450</v>
      </c>
      <c r="O420" s="9">
        <v>3600</v>
      </c>
      <c r="P420" s="9" t="s">
        <v>3450</v>
      </c>
      <c r="Q420" s="9" t="s">
        <v>3450</v>
      </c>
      <c r="R420" s="9" t="s">
        <v>37</v>
      </c>
      <c r="S420" s="9" t="s">
        <v>3811</v>
      </c>
      <c r="T420" s="9" t="s">
        <v>2868</v>
      </c>
      <c r="U420" s="9" t="s">
        <v>2868</v>
      </c>
      <c r="V420" s="9" t="s">
        <v>2868</v>
      </c>
      <c r="W420" s="9" t="s">
        <v>2868</v>
      </c>
      <c r="X420" s="9" t="s">
        <v>3812</v>
      </c>
      <c r="Y420" s="9" t="s">
        <v>3813</v>
      </c>
      <c r="Z420" s="6" t="str">
        <f>HYPERLINK("https://jotformz.com/form.php?formID=61755175322657&amp;sid=343211806122895405&amp;mode=edit","Edit Submission")</f>
        <v>Edit Submission</v>
      </c>
    </row>
    <row r="421" spans="1:26" ht="14.25" customHeight="1" x14ac:dyDescent="0.25">
      <c r="A421" s="8">
        <v>42552.663726851853</v>
      </c>
      <c r="B421" s="9" t="s">
        <v>810</v>
      </c>
      <c r="C421" s="9" t="s">
        <v>3806</v>
      </c>
      <c r="D421" s="10" t="s">
        <v>3807</v>
      </c>
      <c r="E421" s="13" t="s">
        <v>3814</v>
      </c>
      <c r="F421" s="9" t="s">
        <v>29</v>
      </c>
      <c r="G421" s="9" t="s">
        <v>1886</v>
      </c>
      <c r="H421" s="9" t="s">
        <v>139</v>
      </c>
      <c r="I421" s="9" t="s">
        <v>3809</v>
      </c>
      <c r="J421" s="9" t="s">
        <v>867</v>
      </c>
      <c r="K421" s="9" t="s">
        <v>3806</v>
      </c>
      <c r="L421" s="9">
        <v>987784043</v>
      </c>
      <c r="M421" s="9" t="s">
        <v>3815</v>
      </c>
      <c r="N421" s="9" t="s">
        <v>3450</v>
      </c>
      <c r="O421" s="9" t="s">
        <v>355</v>
      </c>
      <c r="P421" s="9" t="s">
        <v>3450</v>
      </c>
      <c r="Q421" s="9" t="s">
        <v>3450</v>
      </c>
      <c r="R421" s="9" t="s">
        <v>37</v>
      </c>
      <c r="S421" s="9" t="s">
        <v>3811</v>
      </c>
      <c r="T421" s="9" t="s">
        <v>2868</v>
      </c>
      <c r="U421" s="9" t="s">
        <v>2868</v>
      </c>
      <c r="V421" s="9" t="s">
        <v>2868</v>
      </c>
      <c r="W421" s="9" t="s">
        <v>2868</v>
      </c>
      <c r="X421" s="9" t="s">
        <v>3812</v>
      </c>
      <c r="Y421" s="9" t="s">
        <v>3816</v>
      </c>
      <c r="Z421" s="6" t="str">
        <f>HYPERLINK("https://jotformz.com/form.php?formID=61755175322657&amp;sid=343212145122524619&amp;mode=edit","Edit Submission")</f>
        <v>Edit Submission</v>
      </c>
    </row>
    <row r="422" spans="1:26" ht="14.25" customHeight="1" x14ac:dyDescent="0.25">
      <c r="A422" s="8">
        <v>42552.672152777777</v>
      </c>
      <c r="B422" s="9" t="s">
        <v>3817</v>
      </c>
      <c r="C422" s="9" t="s">
        <v>3818</v>
      </c>
      <c r="D422" s="11">
        <v>41031</v>
      </c>
      <c r="E422" s="9" t="s">
        <v>3819</v>
      </c>
      <c r="F422" s="9" t="s">
        <v>29</v>
      </c>
      <c r="G422" s="9" t="s">
        <v>3820</v>
      </c>
      <c r="H422" s="9" t="s">
        <v>2229</v>
      </c>
      <c r="I422" s="9" t="s">
        <v>3821</v>
      </c>
      <c r="J422" s="9" t="s">
        <v>2292</v>
      </c>
      <c r="K422" s="9" t="s">
        <v>2747</v>
      </c>
      <c r="L422" s="9">
        <v>976495281</v>
      </c>
      <c r="M422" s="9" t="s">
        <v>3822</v>
      </c>
      <c r="N422" s="9" t="s">
        <v>3450</v>
      </c>
      <c r="O422" s="9" t="s">
        <v>355</v>
      </c>
      <c r="P422" s="9" t="s">
        <v>3450</v>
      </c>
      <c r="Q422" s="9" t="s">
        <v>3450</v>
      </c>
      <c r="R422" s="9" t="s">
        <v>37</v>
      </c>
      <c r="S422" s="9" t="s">
        <v>3823</v>
      </c>
      <c r="T422" s="9" t="s">
        <v>2856</v>
      </c>
      <c r="U422" s="9" t="s">
        <v>2856</v>
      </c>
      <c r="V422" s="9" t="s">
        <v>2856</v>
      </c>
      <c r="W422" s="9" t="s">
        <v>2856</v>
      </c>
      <c r="X422" s="9" t="s">
        <v>3824</v>
      </c>
      <c r="Y422" s="9" t="s">
        <v>3825</v>
      </c>
      <c r="Z422" s="6" t="str">
        <f>HYPERLINK("https://jotformz.com/form.php?formID=61755175322657&amp;sid=343212874972765357&amp;mode=edit","Edit Submission")</f>
        <v>Edit Submission</v>
      </c>
    </row>
    <row r="423" spans="1:26" ht="14.25" customHeight="1" x14ac:dyDescent="0.25">
      <c r="A423" s="8">
        <v>42552.676782407405</v>
      </c>
      <c r="B423" s="9" t="s">
        <v>403</v>
      </c>
      <c r="C423" s="9" t="s">
        <v>3826</v>
      </c>
      <c r="D423" s="11">
        <v>41642</v>
      </c>
      <c r="E423" s="13" t="s">
        <v>3827</v>
      </c>
      <c r="F423" s="9" t="s">
        <v>29</v>
      </c>
      <c r="G423" s="9" t="s">
        <v>3828</v>
      </c>
      <c r="H423" s="9" t="s">
        <v>459</v>
      </c>
      <c r="I423" s="9" t="s">
        <v>3829</v>
      </c>
      <c r="J423" s="9" t="s">
        <v>3830</v>
      </c>
      <c r="K423" s="9" t="s">
        <v>3826</v>
      </c>
      <c r="L423" s="9" t="s">
        <v>3831</v>
      </c>
      <c r="M423" s="9" t="s">
        <v>3832</v>
      </c>
      <c r="N423" s="9" t="s">
        <v>3450</v>
      </c>
      <c r="O423" s="9" t="s">
        <v>270</v>
      </c>
      <c r="P423" s="9" t="s">
        <v>3450</v>
      </c>
      <c r="Q423" s="9" t="s">
        <v>3450</v>
      </c>
      <c r="R423" s="9" t="s">
        <v>37</v>
      </c>
      <c r="S423" s="9" t="s">
        <v>3833</v>
      </c>
      <c r="T423" s="9" t="s">
        <v>2868</v>
      </c>
      <c r="U423" s="9" t="s">
        <v>2868</v>
      </c>
      <c r="V423" s="9" t="s">
        <v>2868</v>
      </c>
      <c r="W423" s="9" t="s">
        <v>2868</v>
      </c>
      <c r="X423" s="12">
        <v>200120125188</v>
      </c>
      <c r="Y423" s="9" t="s">
        <v>3834</v>
      </c>
      <c r="Z423" s="6" t="str">
        <f>HYPERLINK("https://jotformz.com/form.php?formID=61755175322657&amp;sid=343213274881624530&amp;mode=edit","Edit Submission")</f>
        <v>Edit Submission</v>
      </c>
    </row>
    <row r="424" spans="1:26" ht="14.25" customHeight="1" x14ac:dyDescent="0.25">
      <c r="A424" s="8">
        <v>42552.684571759259</v>
      </c>
      <c r="B424" s="9" t="s">
        <v>1131</v>
      </c>
      <c r="C424" s="9" t="s">
        <v>3835</v>
      </c>
      <c r="D424" s="10" t="s">
        <v>3836</v>
      </c>
      <c r="E424" s="13" t="s">
        <v>3837</v>
      </c>
      <c r="F424" s="9" t="s">
        <v>29</v>
      </c>
      <c r="G424" s="9" t="s">
        <v>3838</v>
      </c>
      <c r="H424" s="9" t="s">
        <v>901</v>
      </c>
      <c r="I424" s="9" t="s">
        <v>1619</v>
      </c>
      <c r="J424" s="9" t="s">
        <v>2407</v>
      </c>
      <c r="K424" s="9" t="s">
        <v>3839</v>
      </c>
      <c r="L424" s="9">
        <v>989395312</v>
      </c>
      <c r="M424" s="9" t="s">
        <v>3840</v>
      </c>
      <c r="N424" s="9" t="s">
        <v>3450</v>
      </c>
      <c r="O424" s="9" t="s">
        <v>36</v>
      </c>
      <c r="P424" s="9" t="s">
        <v>3450</v>
      </c>
      <c r="Q424" s="9" t="s">
        <v>3450</v>
      </c>
      <c r="R424" s="9" t="s">
        <v>37</v>
      </c>
      <c r="S424" s="9" t="s">
        <v>3841</v>
      </c>
      <c r="T424" s="9" t="s">
        <v>2856</v>
      </c>
      <c r="U424" s="9" t="s">
        <v>2856</v>
      </c>
      <c r="V424" s="9" t="s">
        <v>2856</v>
      </c>
      <c r="W424" s="9" t="s">
        <v>2856</v>
      </c>
      <c r="X424" s="12">
        <v>186103228130</v>
      </c>
      <c r="Y424" s="9" t="s">
        <v>3842</v>
      </c>
      <c r="Z424" s="6" t="str">
        <f>HYPERLINK("https://jotformz.com/form.php?formID=61755175322657&amp;sid=343213946031249454&amp;mode=edit","Edit Submission")</f>
        <v>Edit Submission</v>
      </c>
    </row>
    <row r="425" spans="1:26" ht="14.25" customHeight="1" x14ac:dyDescent="0.25">
      <c r="A425" s="8">
        <v>42552.691655092596</v>
      </c>
      <c r="B425" s="9" t="s">
        <v>3843</v>
      </c>
      <c r="C425" s="9" t="s">
        <v>3844</v>
      </c>
      <c r="D425" s="10" t="s">
        <v>3845</v>
      </c>
      <c r="E425" s="13" t="s">
        <v>3846</v>
      </c>
      <c r="F425" s="9" t="s">
        <v>29</v>
      </c>
      <c r="G425" s="9" t="s">
        <v>1061</v>
      </c>
      <c r="H425" s="9" t="s">
        <v>596</v>
      </c>
      <c r="I425" s="9" t="s">
        <v>3847</v>
      </c>
      <c r="J425" s="9" t="s">
        <v>47</v>
      </c>
      <c r="K425" s="9" t="s">
        <v>3844</v>
      </c>
      <c r="L425" s="9">
        <v>962424398</v>
      </c>
      <c r="M425" s="9" t="s">
        <v>3848</v>
      </c>
      <c r="N425" s="9" t="s">
        <v>3450</v>
      </c>
      <c r="O425" s="9" t="s">
        <v>36</v>
      </c>
      <c r="P425" s="9" t="s">
        <v>3450</v>
      </c>
      <c r="Q425" s="9" t="s">
        <v>3450</v>
      </c>
      <c r="R425" s="9" t="s">
        <v>37</v>
      </c>
      <c r="S425" s="9" t="s">
        <v>3849</v>
      </c>
      <c r="T425" s="9" t="s">
        <v>2856</v>
      </c>
      <c r="U425" s="9" t="s">
        <v>2856</v>
      </c>
      <c r="V425" s="9" t="s">
        <v>2856</v>
      </c>
      <c r="W425" s="9" t="s">
        <v>2856</v>
      </c>
      <c r="X425" s="12">
        <v>201241141235</v>
      </c>
      <c r="Y425" s="9" t="s">
        <v>3850</v>
      </c>
      <c r="Z425" s="6" t="str">
        <f>HYPERLINK("https://jotformz.com/form.php?formID=61755175322657&amp;sid=343214558532938632&amp;mode=edit","Edit Submission")</f>
        <v>Edit Submission</v>
      </c>
    </row>
    <row r="426" spans="1:26" ht="14.25" customHeight="1" x14ac:dyDescent="0.25">
      <c r="A426" s="8">
        <v>42552.837476851855</v>
      </c>
      <c r="B426" s="9" t="s">
        <v>1190</v>
      </c>
      <c r="C426" s="9" t="s">
        <v>3851</v>
      </c>
      <c r="D426" s="11">
        <v>41283</v>
      </c>
      <c r="E426" s="13" t="s">
        <v>3852</v>
      </c>
      <c r="F426" s="9" t="s">
        <v>29</v>
      </c>
      <c r="G426" s="9" t="s">
        <v>1193</v>
      </c>
      <c r="H426" s="9" t="s">
        <v>1194</v>
      </c>
      <c r="I426" s="9" t="s">
        <v>3853</v>
      </c>
      <c r="J426" s="9" t="s">
        <v>1196</v>
      </c>
      <c r="K426" s="9" t="s">
        <v>3854</v>
      </c>
      <c r="L426" s="9" t="s">
        <v>1197</v>
      </c>
      <c r="M426" s="9" t="s">
        <v>1198</v>
      </c>
      <c r="N426" s="9" t="s">
        <v>3450</v>
      </c>
      <c r="O426" s="9" t="s">
        <v>445</v>
      </c>
      <c r="P426" s="9" t="s">
        <v>3450</v>
      </c>
      <c r="Q426" s="9" t="s">
        <v>3450</v>
      </c>
      <c r="R426" s="9" t="s">
        <v>37</v>
      </c>
      <c r="S426" s="9" t="s">
        <v>1199</v>
      </c>
      <c r="T426" s="9" t="s">
        <v>3450</v>
      </c>
      <c r="U426" s="9" t="s">
        <v>3450</v>
      </c>
      <c r="V426" s="9" t="s">
        <v>3450</v>
      </c>
      <c r="W426" s="9" t="s">
        <v>3450</v>
      </c>
      <c r="X426" s="12">
        <v>201214240145</v>
      </c>
      <c r="Y426" s="9" t="s">
        <v>3855</v>
      </c>
      <c r="Z426" s="6" t="str">
        <f>HYPERLINK("https://jotformz.com/form.php?formID=61755175322657&amp;sid=343227158541155488&amp;mode=edit","Edit Submission")</f>
        <v>Edit Submission</v>
      </c>
    </row>
    <row r="427" spans="1:26" ht="14.25" customHeight="1" x14ac:dyDescent="0.25">
      <c r="A427" s="8">
        <v>42552.945520833331</v>
      </c>
      <c r="B427" s="9" t="s">
        <v>3856</v>
      </c>
      <c r="C427" s="9" t="s">
        <v>3857</v>
      </c>
      <c r="D427" s="10" t="s">
        <v>3858</v>
      </c>
      <c r="E427" s="9" t="s">
        <v>3859</v>
      </c>
      <c r="F427" s="9" t="s">
        <v>161</v>
      </c>
      <c r="G427" s="9" t="s">
        <v>3450</v>
      </c>
      <c r="H427" s="9" t="s">
        <v>702</v>
      </c>
      <c r="I427" s="9" t="s">
        <v>1311</v>
      </c>
      <c r="J427" s="9" t="s">
        <v>3860</v>
      </c>
      <c r="K427" s="9" t="s">
        <v>3857</v>
      </c>
      <c r="L427" s="9">
        <v>959444540</v>
      </c>
      <c r="M427" s="9" t="s">
        <v>3861</v>
      </c>
      <c r="N427" s="9" t="s">
        <v>3450</v>
      </c>
      <c r="O427" s="9" t="s">
        <v>1046</v>
      </c>
      <c r="P427" s="9" t="s">
        <v>3450</v>
      </c>
      <c r="Q427" s="9" t="s">
        <v>3450</v>
      </c>
      <c r="R427" s="9" t="s">
        <v>37</v>
      </c>
      <c r="S427" s="9" t="s">
        <v>3862</v>
      </c>
      <c r="T427" s="9" t="s">
        <v>2856</v>
      </c>
      <c r="U427" s="9" t="s">
        <v>2856</v>
      </c>
      <c r="V427" s="9" t="s">
        <v>2856</v>
      </c>
      <c r="W427" s="9" t="s">
        <v>2856</v>
      </c>
      <c r="X427" s="9" t="s">
        <v>3863</v>
      </c>
      <c r="Y427" s="9" t="s">
        <v>3864</v>
      </c>
      <c r="Z427" s="6" t="str">
        <f>HYPERLINK("https://jotformz.com/form.php?formID=61755175322657&amp;sid=343236493135301716&amp;mode=edit","Edit Submission")</f>
        <v>Edit Submission</v>
      </c>
    </row>
    <row r="428" spans="1:26" ht="14.25" customHeight="1" x14ac:dyDescent="0.25">
      <c r="A428" s="8">
        <v>42553.529479166667</v>
      </c>
      <c r="B428" s="9" t="s">
        <v>2610</v>
      </c>
      <c r="C428" s="9" t="s">
        <v>3865</v>
      </c>
      <c r="D428" s="11">
        <v>41063</v>
      </c>
      <c r="E428" s="9" t="s">
        <v>3866</v>
      </c>
      <c r="F428" s="9" t="s">
        <v>29</v>
      </c>
      <c r="G428" s="9" t="s">
        <v>3867</v>
      </c>
      <c r="H428" s="9" t="s">
        <v>901</v>
      </c>
      <c r="I428" s="9" t="s">
        <v>3868</v>
      </c>
      <c r="J428" s="9" t="s">
        <v>3869</v>
      </c>
      <c r="K428" s="9" t="s">
        <v>3865</v>
      </c>
      <c r="L428" s="9" t="s">
        <v>3870</v>
      </c>
      <c r="M428" s="9" t="s">
        <v>3871</v>
      </c>
      <c r="N428" s="9" t="s">
        <v>3450</v>
      </c>
      <c r="O428" s="9" t="s">
        <v>944</v>
      </c>
      <c r="P428" s="9" t="s">
        <v>3450</v>
      </c>
      <c r="Q428" s="9" t="s">
        <v>3450</v>
      </c>
      <c r="R428" s="9" t="s">
        <v>37</v>
      </c>
      <c r="S428" s="9" t="s">
        <v>3872</v>
      </c>
      <c r="T428" s="9" t="s">
        <v>2856</v>
      </c>
      <c r="U428" s="9" t="s">
        <v>2856</v>
      </c>
      <c r="V428" s="9" t="s">
        <v>2856</v>
      </c>
      <c r="W428" s="9" t="s">
        <v>2856</v>
      </c>
      <c r="X428" s="9" t="s">
        <v>3873</v>
      </c>
      <c r="Y428" s="9" t="s">
        <v>3874</v>
      </c>
      <c r="Z428" s="6" t="str">
        <f>HYPERLINK("https://jotformz.com/form.php?formID=61755175322657&amp;sid=343286947119276100&amp;mode=edit","Edit Submission")</f>
        <v>Edit Submission</v>
      </c>
    </row>
    <row r="429" spans="1:26" ht="14.25" customHeight="1" x14ac:dyDescent="0.25">
      <c r="A429" s="8">
        <v>42553.599004629628</v>
      </c>
      <c r="B429" s="9" t="s">
        <v>513</v>
      </c>
      <c r="C429" s="9" t="s">
        <v>3875</v>
      </c>
      <c r="D429" s="11">
        <v>41278</v>
      </c>
      <c r="E429" s="13" t="s">
        <v>3876</v>
      </c>
      <c r="F429" s="9" t="s">
        <v>161</v>
      </c>
      <c r="G429" s="9" t="s">
        <v>3450</v>
      </c>
      <c r="H429" s="9" t="s">
        <v>3877</v>
      </c>
      <c r="I429" s="9" t="s">
        <v>3878</v>
      </c>
      <c r="J429" s="9" t="s">
        <v>3879</v>
      </c>
      <c r="K429" s="9" t="s">
        <v>3880</v>
      </c>
      <c r="L429" s="9" t="s">
        <v>3881</v>
      </c>
      <c r="M429" s="9" t="s">
        <v>3882</v>
      </c>
      <c r="N429" s="9" t="s">
        <v>3450</v>
      </c>
      <c r="O429" s="9" t="s">
        <v>355</v>
      </c>
      <c r="P429" s="9" t="s">
        <v>3450</v>
      </c>
      <c r="Q429" s="9" t="s">
        <v>3450</v>
      </c>
      <c r="R429" s="9" t="s">
        <v>37</v>
      </c>
      <c r="S429" s="9" t="s">
        <v>3883</v>
      </c>
      <c r="T429" s="9" t="s">
        <v>2856</v>
      </c>
      <c r="U429" s="9" t="s">
        <v>2856</v>
      </c>
      <c r="V429" s="9" t="s">
        <v>2856</v>
      </c>
      <c r="W429" s="9" t="s">
        <v>2856</v>
      </c>
      <c r="X429" s="12">
        <v>201220243226</v>
      </c>
      <c r="Y429" s="9" t="s">
        <v>3884</v>
      </c>
      <c r="Z429" s="6" t="str">
        <f>HYPERLINK("https://jotformz.com/form.php?formID=61755175322657&amp;sid=343292954622796281&amp;mode=edit","Edit Submission")</f>
        <v>Edit Submission</v>
      </c>
    </row>
    <row r="430" spans="1:26" ht="14.25" customHeight="1" x14ac:dyDescent="0.25">
      <c r="A430" s="8">
        <v>42553.731886574074</v>
      </c>
      <c r="B430" s="9" t="s">
        <v>1131</v>
      </c>
      <c r="C430" s="9" t="s">
        <v>3885</v>
      </c>
      <c r="D430" s="11">
        <v>41338</v>
      </c>
      <c r="E430" s="13" t="s">
        <v>3886</v>
      </c>
      <c r="F430" s="9" t="s">
        <v>29</v>
      </c>
      <c r="G430" s="9" t="s">
        <v>3887</v>
      </c>
      <c r="H430" s="9" t="s">
        <v>3589</v>
      </c>
      <c r="I430" s="9" t="s">
        <v>1847</v>
      </c>
      <c r="J430" s="9" t="s">
        <v>319</v>
      </c>
      <c r="K430" s="9" t="s">
        <v>3885</v>
      </c>
      <c r="L430" s="9">
        <v>986313417</v>
      </c>
      <c r="M430" s="9" t="s">
        <v>3888</v>
      </c>
      <c r="N430" s="9" t="s">
        <v>3450</v>
      </c>
      <c r="O430" s="9" t="s">
        <v>212</v>
      </c>
      <c r="P430" s="9" t="s">
        <v>3450</v>
      </c>
      <c r="Q430" s="9" t="s">
        <v>3450</v>
      </c>
      <c r="R430" s="9" t="s">
        <v>37</v>
      </c>
      <c r="S430" s="9" t="s">
        <v>3889</v>
      </c>
      <c r="T430" s="9" t="s">
        <v>2856</v>
      </c>
      <c r="U430" s="9" t="s">
        <v>2856</v>
      </c>
      <c r="V430" s="9" t="s">
        <v>2856</v>
      </c>
      <c r="W430" s="9" t="s">
        <v>2856</v>
      </c>
      <c r="X430" s="12">
        <v>186105130179</v>
      </c>
      <c r="Y430" s="9" t="s">
        <v>3890</v>
      </c>
      <c r="Z430" s="6" t="str">
        <f>HYPERLINK("https://jotformz.com/form.php?formID=61755175322657&amp;sid=343304435971231403&amp;mode=edit","Edit Submission")</f>
        <v>Edit Submission</v>
      </c>
    </row>
    <row r="431" spans="1:26" ht="14.25" customHeight="1" x14ac:dyDescent="0.25">
      <c r="A431" s="8">
        <v>42553.780266203707</v>
      </c>
      <c r="B431" s="9" t="s">
        <v>180</v>
      </c>
      <c r="C431" s="9" t="s">
        <v>3891</v>
      </c>
      <c r="D431" s="11">
        <v>40919</v>
      </c>
      <c r="E431" s="13" t="s">
        <v>3892</v>
      </c>
      <c r="F431" s="9" t="s">
        <v>29</v>
      </c>
      <c r="G431" s="9" t="s">
        <v>3893</v>
      </c>
      <c r="H431" s="9" t="s">
        <v>3894</v>
      </c>
      <c r="I431" s="9" t="s">
        <v>3895</v>
      </c>
      <c r="J431" s="9" t="s">
        <v>3896</v>
      </c>
      <c r="K431" s="9" t="s">
        <v>3891</v>
      </c>
      <c r="L431" s="9">
        <v>988256607</v>
      </c>
      <c r="M431" s="9" t="s">
        <v>3897</v>
      </c>
      <c r="N431" s="9" t="s">
        <v>3450</v>
      </c>
      <c r="O431" s="9" t="s">
        <v>97</v>
      </c>
      <c r="P431" s="9" t="s">
        <v>3450</v>
      </c>
      <c r="Q431" s="9" t="s">
        <v>3450</v>
      </c>
      <c r="R431" s="9" t="s">
        <v>37</v>
      </c>
      <c r="S431" s="9" t="s">
        <v>3898</v>
      </c>
      <c r="T431" s="9" t="s">
        <v>2856</v>
      </c>
      <c r="U431" s="9" t="s">
        <v>2856</v>
      </c>
      <c r="V431" s="9" t="s">
        <v>2856</v>
      </c>
      <c r="W431" s="9" t="s">
        <v>2856</v>
      </c>
      <c r="X431" s="12">
        <v>190162153198</v>
      </c>
      <c r="Y431" s="9" t="s">
        <v>3899</v>
      </c>
      <c r="Z431" s="6" t="str">
        <f>HYPERLINK("https://jotformz.com/form.php?formID=61755175322657&amp;sid=343308615891898948&amp;mode=edit","Edit Submission")</f>
        <v>Edit Submission</v>
      </c>
    </row>
    <row r="432" spans="1:26" ht="14.25" customHeight="1" x14ac:dyDescent="0.25">
      <c r="A432" s="8">
        <v>42554.035011574073</v>
      </c>
      <c r="B432" s="9" t="s">
        <v>1550</v>
      </c>
      <c r="C432" s="9" t="s">
        <v>1422</v>
      </c>
      <c r="D432" s="10" t="s">
        <v>3900</v>
      </c>
      <c r="E432" s="13" t="s">
        <v>3901</v>
      </c>
      <c r="F432" s="9" t="s">
        <v>29</v>
      </c>
      <c r="G432" s="9" t="s">
        <v>3902</v>
      </c>
      <c r="H432" s="9" t="s">
        <v>3903</v>
      </c>
      <c r="I432" s="9" t="s">
        <v>3904</v>
      </c>
      <c r="J432" s="9" t="s">
        <v>671</v>
      </c>
      <c r="K432" s="9" t="s">
        <v>1422</v>
      </c>
      <c r="L432" s="9">
        <v>995008471</v>
      </c>
      <c r="M432" s="9" t="s">
        <v>3450</v>
      </c>
      <c r="N432" s="9" t="s">
        <v>3450</v>
      </c>
      <c r="O432" s="9" t="s">
        <v>3450</v>
      </c>
      <c r="P432" s="9" t="s">
        <v>3450</v>
      </c>
      <c r="Q432" s="9" t="s">
        <v>3450</v>
      </c>
      <c r="R432" s="9" t="s">
        <v>3450</v>
      </c>
      <c r="S432" s="9" t="s">
        <v>3905</v>
      </c>
      <c r="T432" s="9" t="s">
        <v>2856</v>
      </c>
      <c r="U432" s="9" t="s">
        <v>2856</v>
      </c>
      <c r="V432" s="9" t="s">
        <v>2856</v>
      </c>
      <c r="W432" s="9" t="s">
        <v>2856</v>
      </c>
      <c r="X432" s="9" t="s">
        <v>3906</v>
      </c>
      <c r="Y432" s="9" t="s">
        <v>3907</v>
      </c>
      <c r="Z432" s="6" t="str">
        <f>HYPERLINK("https://jotformz.com/form.php?formID=61755175322657&amp;sid=343330625122674879&amp;mode=edit","Edit Submission")</f>
        <v>Edit Submission</v>
      </c>
    </row>
    <row r="433" spans="1:26" ht="14.25" customHeight="1" x14ac:dyDescent="0.25">
      <c r="A433" s="8">
        <v>42554.120717592596</v>
      </c>
      <c r="B433" s="9" t="s">
        <v>3908</v>
      </c>
      <c r="C433" s="9" t="s">
        <v>3305</v>
      </c>
      <c r="D433" s="10" t="s">
        <v>3909</v>
      </c>
      <c r="E433" s="13" t="s">
        <v>3910</v>
      </c>
      <c r="F433" s="9" t="s">
        <v>29</v>
      </c>
      <c r="G433" s="9" t="s">
        <v>3911</v>
      </c>
      <c r="H433" s="9" t="s">
        <v>3912</v>
      </c>
      <c r="I433" s="9" t="s">
        <v>3913</v>
      </c>
      <c r="J433" s="9" t="s">
        <v>232</v>
      </c>
      <c r="K433" s="9" t="s">
        <v>3305</v>
      </c>
      <c r="L433" s="9">
        <v>981819140</v>
      </c>
      <c r="M433" s="9" t="s">
        <v>3914</v>
      </c>
      <c r="N433" s="9" t="s">
        <v>3450</v>
      </c>
      <c r="O433" s="9" t="s">
        <v>3915</v>
      </c>
      <c r="P433" s="9" t="s">
        <v>3450</v>
      </c>
      <c r="Q433" s="9" t="s">
        <v>3450</v>
      </c>
      <c r="R433" s="9" t="s">
        <v>37</v>
      </c>
      <c r="S433" s="9" t="s">
        <v>3916</v>
      </c>
      <c r="T433" s="9" t="s">
        <v>2856</v>
      </c>
      <c r="U433" s="9" t="s">
        <v>2856</v>
      </c>
      <c r="V433" s="9" t="s">
        <v>2856</v>
      </c>
      <c r="W433" s="9" t="s">
        <v>2856</v>
      </c>
      <c r="X433" s="12">
        <v>190153210124</v>
      </c>
      <c r="Y433" s="9" t="s">
        <v>3917</v>
      </c>
      <c r="Z433" s="6" t="str">
        <f>HYPERLINK("https://jotformz.com/form.php?formID=61755175322657&amp;sid=343338030421962064&amp;mode=edit","Edit Submission")</f>
        <v>Edit Submission</v>
      </c>
    </row>
    <row r="434" spans="1:26" ht="14.25" customHeight="1" x14ac:dyDescent="0.25">
      <c r="A434" s="8">
        <v>42554.122488425928</v>
      </c>
      <c r="B434" s="9" t="s">
        <v>3918</v>
      </c>
      <c r="C434" s="9" t="s">
        <v>3305</v>
      </c>
      <c r="D434" s="10" t="s">
        <v>3909</v>
      </c>
      <c r="E434" s="13" t="s">
        <v>3919</v>
      </c>
      <c r="F434" s="9" t="s">
        <v>29</v>
      </c>
      <c r="G434" s="9" t="s">
        <v>3911</v>
      </c>
      <c r="H434" s="9" t="s">
        <v>3912</v>
      </c>
      <c r="I434" s="9" t="s">
        <v>3913</v>
      </c>
      <c r="J434" s="9" t="s">
        <v>232</v>
      </c>
      <c r="K434" s="9" t="s">
        <v>3305</v>
      </c>
      <c r="L434" s="9">
        <v>981819140</v>
      </c>
      <c r="M434" s="9" t="s">
        <v>3914</v>
      </c>
      <c r="N434" s="9" t="s">
        <v>3450</v>
      </c>
      <c r="O434" s="9" t="s">
        <v>3915</v>
      </c>
      <c r="P434" s="9" t="s">
        <v>3450</v>
      </c>
      <c r="Q434" s="9" t="s">
        <v>3450</v>
      </c>
      <c r="R434" s="9" t="s">
        <v>3450</v>
      </c>
      <c r="S434" s="9" t="s">
        <v>3916</v>
      </c>
      <c r="T434" s="9" t="s">
        <v>2856</v>
      </c>
      <c r="U434" s="9" t="s">
        <v>2856</v>
      </c>
      <c r="V434" s="9" t="s">
        <v>2856</v>
      </c>
      <c r="W434" s="9" t="s">
        <v>2856</v>
      </c>
      <c r="X434" s="12">
        <v>190153210124</v>
      </c>
      <c r="Y434" s="9" t="s">
        <v>3920</v>
      </c>
      <c r="Z434" s="6" t="str">
        <f>HYPERLINK("https://jotformz.com/form.php?formID=61755175322657&amp;sid=343338183421571034&amp;mode=edit","Edit Submission")</f>
        <v>Edit Submission</v>
      </c>
    </row>
    <row r="435" spans="1:26" ht="14.25" customHeight="1" x14ac:dyDescent="0.25">
      <c r="A435" s="8">
        <v>42554.615613425929</v>
      </c>
      <c r="B435" s="9" t="s">
        <v>1767</v>
      </c>
      <c r="C435" s="9" t="s">
        <v>2073</v>
      </c>
      <c r="D435" s="11">
        <v>41278</v>
      </c>
      <c r="E435" s="13" t="s">
        <v>3921</v>
      </c>
      <c r="F435" s="9" t="s">
        <v>29</v>
      </c>
      <c r="G435" s="9" t="s">
        <v>604</v>
      </c>
      <c r="H435" s="9" t="s">
        <v>2159</v>
      </c>
      <c r="I435" s="9" t="s">
        <v>3922</v>
      </c>
      <c r="J435" s="9" t="s">
        <v>677</v>
      </c>
      <c r="K435" s="9" t="s">
        <v>2073</v>
      </c>
      <c r="L435" s="9">
        <v>993716080</v>
      </c>
      <c r="M435" s="9" t="s">
        <v>3923</v>
      </c>
      <c r="N435" s="9" t="s">
        <v>3450</v>
      </c>
      <c r="O435" s="9" t="s">
        <v>36</v>
      </c>
      <c r="P435" s="9" t="s">
        <v>3450</v>
      </c>
      <c r="Q435" s="9" t="s">
        <v>3450</v>
      </c>
      <c r="R435" s="9" t="s">
        <v>37</v>
      </c>
      <c r="S435" s="9" t="s">
        <v>3924</v>
      </c>
      <c r="T435" s="9" t="s">
        <v>3450</v>
      </c>
      <c r="U435" s="9" t="s">
        <v>3450</v>
      </c>
      <c r="V435" s="9" t="s">
        <v>3450</v>
      </c>
      <c r="W435" s="9" t="s">
        <v>3450</v>
      </c>
      <c r="X435" s="9" t="s">
        <v>3925</v>
      </c>
      <c r="Y435" s="9" t="s">
        <v>3926</v>
      </c>
      <c r="Z435" s="6" t="str">
        <f>HYPERLINK("https://jotformz.com/form.php?formID=61755175322657&amp;sid=343380789981844985&amp;mode=edit","Edit Submission")</f>
        <v>Edit Submission</v>
      </c>
    </row>
    <row r="436" spans="1:26" ht="14.25" customHeight="1" x14ac:dyDescent="0.25">
      <c r="A436" s="8">
        <v>42554.749120370368</v>
      </c>
      <c r="B436" s="9" t="s">
        <v>3927</v>
      </c>
      <c r="C436" s="9" t="s">
        <v>3928</v>
      </c>
      <c r="D436" s="14">
        <v>40858</v>
      </c>
      <c r="E436" s="13" t="s">
        <v>3929</v>
      </c>
      <c r="F436" s="9" t="s">
        <v>29</v>
      </c>
      <c r="G436" s="9" t="s">
        <v>3930</v>
      </c>
      <c r="H436" s="9" t="s">
        <v>3931</v>
      </c>
      <c r="I436" s="9" t="s">
        <v>3932</v>
      </c>
      <c r="J436" s="9" t="s">
        <v>3933</v>
      </c>
      <c r="K436" s="9" t="s">
        <v>3928</v>
      </c>
      <c r="L436" s="9">
        <v>958985013</v>
      </c>
      <c r="M436" s="9" t="s">
        <v>3934</v>
      </c>
      <c r="N436" s="9" t="s">
        <v>3450</v>
      </c>
      <c r="O436" s="9" t="s">
        <v>97</v>
      </c>
      <c r="P436" s="9" t="s">
        <v>3450</v>
      </c>
      <c r="Q436" s="9" t="s">
        <v>3450</v>
      </c>
      <c r="R436" s="9" t="s">
        <v>37</v>
      </c>
      <c r="S436" s="9" t="s">
        <v>3935</v>
      </c>
      <c r="T436" s="9" t="s">
        <v>2856</v>
      </c>
      <c r="U436" s="9" t="s">
        <v>2856</v>
      </c>
      <c r="V436" s="9" t="s">
        <v>2868</v>
      </c>
      <c r="W436" s="9" t="s">
        <v>2856</v>
      </c>
      <c r="X436" s="9" t="s">
        <v>3936</v>
      </c>
      <c r="Y436" s="9" t="s">
        <v>3937</v>
      </c>
      <c r="Z436" s="6" t="str">
        <f>HYPERLINK("https://jotformz.com/form.php?formID=61755175322657&amp;sid=343392323232112082&amp;mode=edit","Edit Submission")</f>
        <v>Edit Submission</v>
      </c>
    </row>
    <row r="437" spans="1:26" ht="14.25" customHeight="1" x14ac:dyDescent="0.25">
      <c r="A437" s="7"/>
      <c r="B437" s="4"/>
      <c r="C437" s="4"/>
      <c r="D437" s="5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.2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4.25" customHeight="1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4.25" customHeight="1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4.25" customHeight="1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4.25" customHeight="1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4.25" customHeight="1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4.25" customHeight="1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14.25" customHeight="1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14.25" customHeight="1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14.25" customHeight="1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14.25" customHeight="1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ht="14.25" customHeight="1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ht="14.25" customHeight="1" x14ac:dyDescent="0.2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 ht="14.25" customHeight="1" x14ac:dyDescent="0.2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:26" ht="14.25" customHeight="1" x14ac:dyDescent="0.2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1:26" ht="14.25" customHeight="1" x14ac:dyDescent="0.2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1:26" ht="14.25" customHeight="1" x14ac:dyDescent="0.2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 spans="1:26" ht="14.25" customHeight="1" x14ac:dyDescent="0.2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 spans="1:26" ht="14.25" customHeight="1" x14ac:dyDescent="0.2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  <row r="1019" spans="1:26" ht="14.25" customHeight="1" x14ac:dyDescent="0.2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</row>
    <row r="1020" spans="1:26" ht="14.25" customHeight="1" x14ac:dyDescent="0.2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</row>
    <row r="1021" spans="1:26" ht="14.25" customHeight="1" x14ac:dyDescent="0.2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</row>
    <row r="1022" spans="1:26" ht="14.25" customHeight="1" x14ac:dyDescent="0.2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</row>
    <row r="1023" spans="1:26" ht="14.25" customHeight="1" x14ac:dyDescent="0.2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</row>
    <row r="1024" spans="1:26" ht="14.25" customHeight="1" x14ac:dyDescent="0.2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</row>
    <row r="1025" spans="1:26" ht="14.25" customHeight="1" x14ac:dyDescent="0.2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</row>
    <row r="1026" spans="1:26" ht="14.25" customHeight="1" x14ac:dyDescent="0.2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</row>
    <row r="1027" spans="1:26" ht="14.25" customHeight="1" x14ac:dyDescent="0.25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</row>
    <row r="1028" spans="1:26" ht="14.25" customHeight="1" x14ac:dyDescent="0.25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</row>
    <row r="1029" spans="1:26" ht="14.25" customHeight="1" x14ac:dyDescent="0.25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</row>
    <row r="1030" spans="1:26" ht="14.25" customHeight="1" x14ac:dyDescent="0.2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</row>
    <row r="1031" spans="1:26" ht="14.25" customHeight="1" x14ac:dyDescent="0.25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</row>
    <row r="1032" spans="1:26" ht="14.25" customHeight="1" x14ac:dyDescent="0.25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</row>
    <row r="1033" spans="1:26" ht="14.25" customHeight="1" x14ac:dyDescent="0.25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</row>
    <row r="1034" spans="1:26" ht="14.25" customHeight="1" x14ac:dyDescent="0.25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</row>
    <row r="1035" spans="1:26" ht="14.25" customHeight="1" x14ac:dyDescent="0.2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</row>
    <row r="1036" spans="1:26" ht="14.25" customHeight="1" x14ac:dyDescent="0.25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</row>
    <row r="1037" spans="1:26" ht="14.25" customHeight="1" x14ac:dyDescent="0.25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</row>
    <row r="1038" spans="1:26" ht="14.25" customHeight="1" x14ac:dyDescent="0.25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</row>
    <row r="1039" spans="1:26" ht="14.25" customHeight="1" x14ac:dyDescent="0.25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</row>
    <row r="1040" spans="1:26" ht="14.25" customHeight="1" x14ac:dyDescent="0.25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</row>
    <row r="1041" spans="1:26" ht="14.25" customHeight="1" x14ac:dyDescent="0.25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</row>
    <row r="1042" spans="1:26" ht="14.25" customHeight="1" x14ac:dyDescent="0.25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</row>
    <row r="1043" spans="1:26" ht="14.25" customHeight="1" x14ac:dyDescent="0.25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</row>
    <row r="1044" spans="1:26" ht="14.25" customHeight="1" x14ac:dyDescent="0.25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</row>
    <row r="1045" spans="1:26" ht="14.25" customHeight="1" x14ac:dyDescent="0.2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</row>
    <row r="1046" spans="1:26" ht="14.25" customHeight="1" x14ac:dyDescent="0.25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</row>
    <row r="1047" spans="1:26" ht="14.25" customHeight="1" x14ac:dyDescent="0.25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</row>
    <row r="1048" spans="1:26" ht="14.25" customHeight="1" x14ac:dyDescent="0.25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</row>
    <row r="1049" spans="1:26" ht="14.25" customHeight="1" x14ac:dyDescent="0.25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</row>
    <row r="1050" spans="1:26" ht="14.25" customHeight="1" x14ac:dyDescent="0.25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</row>
    <row r="1051" spans="1:26" ht="14.25" customHeight="1" x14ac:dyDescent="0.25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</row>
    <row r="1052" spans="1:26" ht="14.25" customHeight="1" x14ac:dyDescent="0.25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</row>
    <row r="1053" spans="1:26" ht="14.25" customHeight="1" x14ac:dyDescent="0.25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</row>
    <row r="1054" spans="1:26" ht="14.25" customHeight="1" x14ac:dyDescent="0.25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</row>
    <row r="1055" spans="1:26" ht="14.25" customHeight="1" x14ac:dyDescent="0.25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</row>
    <row r="1056" spans="1:26" ht="14.25" customHeight="1" x14ac:dyDescent="0.25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</row>
    <row r="1057" spans="1:26" ht="14.25" customHeight="1" x14ac:dyDescent="0.25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</row>
    <row r="1058" spans="1:26" ht="14.25" customHeight="1" x14ac:dyDescent="0.25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</row>
  </sheetData>
  <hyperlinks>
    <hyperlink ref="Z2" r:id="rId1" display="https://jotformz.com/form.php?formID=61755175322657&amp;sid=342929328561273985&amp;mode=edit"/>
    <hyperlink ref="Z3" r:id="rId2" display="https://jotformz.com/form.php?formID=61755175322657&amp;sid=342922797827813196&amp;mode=edit"/>
    <hyperlink ref="Z4" r:id="rId3" display="https://jotformz.com/form.php?formID=61755175322657&amp;sid=342922935991901011&amp;mode=edit"/>
    <hyperlink ref="Z5" r:id="rId4" display="https://jotformz.com/form.php?formID=61755175322657&amp;sid=342922984685436003&amp;mode=edit"/>
    <hyperlink ref="Z6" r:id="rId5" display="https://jotformz.com/form.php?formID=61755175322657&amp;sid=342922984991966366&amp;mode=edit"/>
    <hyperlink ref="Z7" r:id="rId6" display="https://jotformz.com/form.php?formID=61755175322657&amp;sid=342923018371633227&amp;mode=edit"/>
    <hyperlink ref="Z8" r:id="rId7" display="https://jotformz.com/form.php?formID=61755175322657&amp;sid=342923018202889476&amp;mode=edit"/>
    <hyperlink ref="Z9" r:id="rId8" display="https://jotformz.com/form.php?formID=61755175322657&amp;sid=342930250111619899&amp;mode=edit"/>
    <hyperlink ref="Z10" r:id="rId9" display="https://jotformz.com/form.php?formID=61755175322657&amp;sid=342930226422538574&amp;mode=edit"/>
    <hyperlink ref="Z11" r:id="rId10" display="https://jotformz.com/form.php?formID=61755175322657&amp;sid=342923027030636871&amp;mode=edit"/>
    <hyperlink ref="Z12" r:id="rId11" display="https://jotformz.com/form.php?formID=61755175322657&amp;sid=342923040101929827&amp;mode=edit"/>
    <hyperlink ref="Z13" r:id="rId12" display="https://jotformz.com/form.php?formID=61755175322657&amp;sid=342923041477926932&amp;mode=edit"/>
    <hyperlink ref="Z14" r:id="rId13" display="https://jotformz.com/form.php?formID=61755175322657&amp;sid=342923064481404985&amp;mode=edit"/>
    <hyperlink ref="Z15" r:id="rId14" display="https://jotformz.com/form.php?formID=61755175322657&amp;sid=342923074511752374&amp;mode=edit"/>
    <hyperlink ref="Z16" r:id="rId15" display="https://jotformz.com/form.php?formID=61755175322657&amp;sid=342923079832270957&amp;mode=edit"/>
    <hyperlink ref="Z17" r:id="rId16" display="https://jotformz.com/form.php?formID=61755175322657&amp;sid=342923086681345826&amp;mode=edit"/>
    <hyperlink ref="Z18" r:id="rId17" display="https://jotformz.com/form.php?formID=61755175322657&amp;sid=342923095302677494&amp;mode=edit"/>
    <hyperlink ref="Z19" r:id="rId18" display="https://jotformz.com/form.php?formID=61755175322657&amp;sid=342923106802512086&amp;mode=edit"/>
    <hyperlink ref="Z20" r:id="rId19" display="https://jotformz.com/form.php?formID=61755175322657&amp;sid=342923106521888664&amp;mode=edit"/>
    <hyperlink ref="Z21" r:id="rId20" display="https://jotformz.com/form.php?formID=61755175322657&amp;sid=342923124341418225&amp;mode=edit"/>
    <hyperlink ref="Z22" r:id="rId21" display="https://jotformz.com/form.php?formID=61755175322657&amp;sid=342923128781136324&amp;mode=edit"/>
    <hyperlink ref="Z23" r:id="rId22" display="https://jotformz.com/form.php?formID=61755175322657&amp;sid=342923131981570531&amp;mode=edit"/>
    <hyperlink ref="Z24" r:id="rId23" display="https://jotformz.com/form.php?formID=61755175322657&amp;sid=342923132691639548&amp;mode=edit"/>
    <hyperlink ref="Z25" r:id="rId24" display="https://jotformz.com/form.php?formID=61755175322657&amp;sid=342923136922184794&amp;mode=edit"/>
    <hyperlink ref="Z26" r:id="rId25" display="https://jotformz.com/form.php?formID=61755175322657&amp;sid=342923146176548943&amp;mode=edit"/>
    <hyperlink ref="Z27" r:id="rId26" display="https://jotformz.com/form.php?formID=61755175322657&amp;sid=342923176661429971&amp;mode=edit"/>
    <hyperlink ref="Z28" r:id="rId27" display="https://jotformz.com/form.php?formID=61755175322657&amp;sid=342930415261325388&amp;mode=edit"/>
    <hyperlink ref="Z29" r:id="rId28" display="https://jotformz.com/form.php?formID=61755175322657&amp;sid=342923215651777869&amp;mode=edit"/>
    <hyperlink ref="Z30" r:id="rId29" display="https://jotformz.com/form.php?formID=61755175322657&amp;sid=342923248213222923&amp;mode=edit"/>
    <hyperlink ref="Z31" r:id="rId30" display="https://jotformz.com/form.php?formID=61755175322657&amp;sid=342929253081699000&amp;mode=edit"/>
    <hyperlink ref="Z32" r:id="rId31" display="https://jotformz.com/form.php?formID=61755175322657&amp;sid=342923255541355184&amp;mode=edit"/>
    <hyperlink ref="Z33" r:id="rId32" display="https://jotformz.com/form.php?formID=61755175322657&amp;sid=342923268711869258&amp;mode=edit"/>
    <hyperlink ref="Z34" r:id="rId33" display="https://jotformz.com/form.php?formID=61755175322657&amp;sid=342923277302873724&amp;mode=edit"/>
    <hyperlink ref="Z35" r:id="rId34" display="https://jotformz.com/form.php?formID=61755175322657&amp;sid=342923282961915136&amp;mode=edit"/>
    <hyperlink ref="Z36" r:id="rId35" display="https://jotformz.com/form.php?formID=61755175322657&amp;sid=342923286832468311&amp;mode=edit"/>
    <hyperlink ref="Z37" r:id="rId36" display="https://jotformz.com/form.php?formID=61755175322657&amp;sid=342923366831413723&amp;mode=edit"/>
    <hyperlink ref="Z38" r:id="rId37" display="https://jotformz.com/form.php?formID=61755175322657&amp;sid=342923376051826064&amp;mode=edit"/>
    <hyperlink ref="Z39" r:id="rId38" display="https://jotformz.com/form.php?formID=61755175322657&amp;sid=342923381991443069&amp;mode=edit"/>
    <hyperlink ref="Z40" r:id="rId39" display="https://jotformz.com/form.php?formID=61755175322657&amp;sid=342923382826204398&amp;mode=edit"/>
    <hyperlink ref="Z41" r:id="rId40" display="https://jotformz.com/form.php?formID=61755175322657&amp;sid=342923388661950744&amp;mode=edit"/>
    <hyperlink ref="Z42" r:id="rId41" display="https://jotformz.com/form.php?formID=61755175322657&amp;sid=342923394521322473&amp;mode=edit"/>
    <hyperlink ref="Z43" r:id="rId42" display="https://jotformz.com/form.php?formID=61755175322657&amp;sid=342923399242115112&amp;mode=edit"/>
    <hyperlink ref="Z44" r:id="rId43" display="https://jotformz.com/form.php?formID=61755175322657&amp;sid=342923400852157110&amp;mode=edit"/>
    <hyperlink ref="Z45" r:id="rId44" display="https://jotformz.com/form.php?formID=61755175322657&amp;sid=342923427452763831&amp;mode=edit"/>
    <hyperlink ref="Z46" r:id="rId45" display="https://jotformz.com/form.php?formID=61755175322657&amp;sid=342923439251570566&amp;mode=edit"/>
    <hyperlink ref="Z47" r:id="rId46" display="https://jotformz.com/form.php?formID=61755175322657&amp;sid=342923449611738733&amp;mode=edit"/>
    <hyperlink ref="Z48" r:id="rId47" display="https://jotformz.com/form.php?formID=61755175322657&amp;sid=342923462111671995&amp;mode=edit"/>
    <hyperlink ref="Z49" r:id="rId48" display="https://jotformz.com/form.php?formID=61755175322657&amp;sid=342923504662365757&amp;mode=edit"/>
    <hyperlink ref="Z50" r:id="rId49" display="https://jotformz.com/form.php?formID=61755175322657&amp;sid=342923526622977212&amp;mode=edit"/>
    <hyperlink ref="Z51" r:id="rId50" display="https://jotformz.com/form.php?formID=61755175322657&amp;sid=342923590822601988&amp;mode=edit"/>
    <hyperlink ref="Z52" r:id="rId51" display="https://jotformz.com/form.php?formID=61755175322657&amp;sid=342923623251451239&amp;mode=edit"/>
    <hyperlink ref="Z53" r:id="rId52" display="https://jotformz.com/form.php?formID=61755175322657&amp;sid=342923646941356201&amp;mode=edit"/>
    <hyperlink ref="Z54" r:id="rId53" display="https://jotformz.com/form.php?formID=61755175322657&amp;sid=342923656995385149&amp;mode=edit"/>
    <hyperlink ref="Z55" r:id="rId54" display="https://jotformz.com/form.php?formID=61755175322657&amp;sid=342923677222783266&amp;mode=edit"/>
    <hyperlink ref="Z56" r:id="rId55" display="https://jotformz.com/form.php?formID=61755175322657&amp;sid=342923700522680255&amp;mode=edit"/>
    <hyperlink ref="Z57" r:id="rId56" display="https://jotformz.com/form.php?formID=61755175322657&amp;sid=342923712691413961&amp;mode=edit"/>
    <hyperlink ref="Z58" r:id="rId57" display="https://jotformz.com/form.php?formID=61755175322657&amp;sid=342923713526672130&amp;mode=edit"/>
    <hyperlink ref="Z59" r:id="rId58" display="https://jotformz.com/form.php?formID=61755175322657&amp;sid=342923741051759665&amp;mode=edit"/>
    <hyperlink ref="Z60" r:id="rId59" display="https://jotformz.com/form.php?formID=61755175322657&amp;sid=342923749561430560&amp;mode=edit"/>
    <hyperlink ref="Z61" r:id="rId60" display="https://jotformz.com/form.php?formID=61755175322657&amp;sid=342923753921211800&amp;mode=edit"/>
    <hyperlink ref="Z62" r:id="rId61" display="https://jotformz.com/form.php?formID=61755175322657&amp;sid=342923808540970361&amp;mode=edit"/>
    <hyperlink ref="Z63" r:id="rId62" display="https://jotformz.com/form.php?formID=61755175322657&amp;sid=342929139402404385&amp;mode=edit"/>
    <hyperlink ref="Z64" r:id="rId63" display="https://jotformz.com/form.php?formID=61755175322657&amp;sid=342929196965862281&amp;mode=edit"/>
    <hyperlink ref="Z65" r:id="rId64" display="https://jotformz.com/form.php?formID=61755175322657&amp;sid=342929214561849286&amp;mode=edit"/>
    <hyperlink ref="Z66" r:id="rId65" display="https://jotformz.com/form.php?formID=61755175322657&amp;sid=342929244923781929&amp;mode=edit"/>
    <hyperlink ref="Z67" r:id="rId66" display="https://jotformz.com/form.php?formID=61755175322657&amp;sid=342929246941323864&amp;mode=edit"/>
    <hyperlink ref="Z68" r:id="rId67" display="https://jotformz.com/form.php?formID=61755175322657&amp;sid=342929246232123424&amp;mode=edit"/>
    <hyperlink ref="Z69" r:id="rId68" display="https://jotformz.com/form.php?formID=61755175322657&amp;sid=342929260512267517&amp;mode=edit"/>
    <hyperlink ref="Z70" r:id="rId69" display="https://jotformz.com/form.php?formID=61755175322657&amp;sid=342929266011987169&amp;mode=edit"/>
    <hyperlink ref="Z71" r:id="rId70" display="https://jotformz.com/form.php?formID=61755175322657&amp;sid=342929268602517047&amp;mode=edit"/>
    <hyperlink ref="Z72" r:id="rId71" display="https://jotformz.com/form.php?formID=61755175322657&amp;sid=342929282371600885&amp;mode=edit"/>
    <hyperlink ref="Z73" r:id="rId72" display="https://jotformz.com/form.php?formID=61755175322657&amp;sid=342929288496652634&amp;mode=edit"/>
    <hyperlink ref="Z74" r:id="rId73" display="https://jotformz.com/form.php?formID=61755175322657&amp;sid=342929312061453418&amp;mode=edit"/>
    <hyperlink ref="Z75" r:id="rId74" display="https://jotformz.com/form.php?formID=61755175322657&amp;sid=342929321479436267&amp;mode=edit"/>
    <hyperlink ref="Z76" r:id="rId75" display="https://jotformz.com/form.php?formID=61755175322657&amp;sid=342929330181815320&amp;mode=edit"/>
    <hyperlink ref="Z77" r:id="rId76" display="https://jotformz.com/form.php?formID=61755175322657&amp;sid=342929333601827350&amp;mode=edit"/>
    <hyperlink ref="Z78" r:id="rId77" display="https://jotformz.com/form.php?formID=61755175322657&amp;sid=342929361451887495&amp;mode=edit"/>
    <hyperlink ref="Z79" r:id="rId78" display="https://jotformz.com/form.php?formID=61755175322657&amp;sid=342929363523472502&amp;mode=edit"/>
    <hyperlink ref="Z80" r:id="rId79" display="https://jotformz.com/form.php?formID=61755175322657&amp;sid=342929381516368738&amp;mode=edit"/>
    <hyperlink ref="Z81" r:id="rId80" display="https://jotformz.com/form.php?formID=61755175322657&amp;sid=342929390351429770&amp;mode=edit"/>
    <hyperlink ref="Z82" r:id="rId81" display="https://jotformz.com/form.php?formID=61755175322657&amp;sid=342929400841841604&amp;mode=edit"/>
    <hyperlink ref="Z83" r:id="rId82" display="https://jotformz.com/form.php?formID=61755175322657&amp;sid=342929408031718954&amp;mode=edit"/>
    <hyperlink ref="Z84" r:id="rId83" display="https://jotformz.com/form.php?formID=61755175322657&amp;sid=342929436133464566&amp;mode=edit"/>
    <hyperlink ref="Z85" r:id="rId84" display="https://jotformz.com/form.php?formID=61755175322657&amp;sid=342929439336454723&amp;mode=edit"/>
    <hyperlink ref="Z86" r:id="rId85" display="https://jotformz.com/form.php?formID=61755175322657&amp;sid=342929480021727763&amp;mode=edit"/>
    <hyperlink ref="Z87" r:id="rId86" display="https://jotformz.com/form.php?formID=61755175322657&amp;sid=342929481601407194&amp;mode=edit"/>
    <hyperlink ref="Z88" r:id="rId87" display="https://jotformz.com/form.php?formID=61755175322657&amp;sid=342929485971441137&amp;mode=edit"/>
    <hyperlink ref="Z89" r:id="rId88" display="https://jotformz.com/form.php?formID=61755175322657&amp;sid=342929496591478393&amp;mode=edit"/>
    <hyperlink ref="Z90" r:id="rId89" display="https://jotformz.com/form.php?formID=61755175322657&amp;sid=342929512431717381&amp;mode=edit"/>
    <hyperlink ref="Z91" r:id="rId90" display="https://jotformz.com/form.php?formID=61755175322657&amp;sid=342929515442719955&amp;mode=edit"/>
    <hyperlink ref="Z92" r:id="rId91" display="https://jotformz.com/form.php?formID=61755175322657&amp;sid=342929554261617506&amp;mode=edit"/>
    <hyperlink ref="Z93" r:id="rId92" display="https://jotformz.com/form.php?formID=61755175322657&amp;sid=342929579962288409&amp;mode=edit"/>
    <hyperlink ref="Z94" r:id="rId93" display="https://jotformz.com/form.php?formID=61755175322657&amp;sid=342929583356776469&amp;mode=edit"/>
    <hyperlink ref="Z95" r:id="rId94" display="https://jotformz.com/form.php?formID=61755175322657&amp;sid=342929584521623535&amp;mode=edit"/>
    <hyperlink ref="Z96" r:id="rId95" display="https://jotformz.com/form.php?formID=61755175322657&amp;sid=342929618675576544&amp;mode=edit"/>
    <hyperlink ref="Z97" r:id="rId96" display="https://jotformz.com/form.php?formID=61755175322657&amp;sid=342929623722181650&amp;mode=edit"/>
    <hyperlink ref="Z98" r:id="rId97" display="https://jotformz.com/form.php?formID=61755175322657&amp;sid=342929632181544943&amp;mode=edit"/>
    <hyperlink ref="Z99" r:id="rId98" display="https://jotformz.com/form.php?formID=61755175322657&amp;sid=342929652641683014&amp;mode=edit"/>
    <hyperlink ref="Z100" r:id="rId99" display="https://jotformz.com/form.php?formID=61755175322657&amp;sid=342929662375528113&amp;mode=edit"/>
    <hyperlink ref="Z101" r:id="rId100" display="https://jotformz.com/form.php?formID=61755175322657&amp;sid=342929663622857552&amp;mode=edit"/>
    <hyperlink ref="Z102" r:id="rId101" display="https://jotformz.com/form.php?formID=61755175322657&amp;sid=342929708021734673&amp;mode=edit"/>
    <hyperlink ref="Z103" r:id="rId102" display="https://jotformz.com/form.php?formID=61755175322657&amp;sid=342929747132308449&amp;mode=edit"/>
    <hyperlink ref="Z104" r:id="rId103" display="https://jotformz.com/form.php?formID=61755175322657&amp;sid=342929751031342607&amp;mode=edit"/>
    <hyperlink ref="Z105" r:id="rId104" display="https://jotformz.com/form.php?formID=61755175322657&amp;sid=342929751191556274&amp;mode=edit"/>
    <hyperlink ref="Z106" r:id="rId105" display="https://jotformz.com/form.php?formID=61755175322657&amp;sid=342929752281481957&amp;mode=edit"/>
    <hyperlink ref="Z107" r:id="rId106" display="https://jotformz.com/form.php?formID=61755175322657&amp;sid=342929754332446217&amp;mode=edit"/>
    <hyperlink ref="Z108" r:id="rId107" display="https://jotformz.com/form.php?formID=61755175322657&amp;sid=342929760601659200&amp;mode=edit"/>
    <hyperlink ref="Z109" r:id="rId108" display="https://jotformz.com/form.php?formID=61755175322657&amp;sid=342929761431597290&amp;mode=edit"/>
    <hyperlink ref="Z110" r:id="rId109" display="https://jotformz.com/form.php?formID=61755175322657&amp;sid=342929770621541147&amp;mode=edit"/>
    <hyperlink ref="Z111" r:id="rId110" display="https://jotformz.com/form.php?formID=61755175322657&amp;sid=342929776686444234&amp;mode=edit"/>
    <hyperlink ref="Z112" r:id="rId111" display="https://jotformz.com/form.php?formID=61755175322657&amp;sid=342929785471914503&amp;mode=edit"/>
    <hyperlink ref="Z113" r:id="rId112" display="https://jotformz.com/form.php?formID=61755175322657&amp;sid=342929786895940924&amp;mode=edit"/>
    <hyperlink ref="Z114" r:id="rId113" display="https://jotformz.com/form.php?formID=61755175322657&amp;sid=342929791052765796&amp;mode=edit"/>
    <hyperlink ref="Z115" r:id="rId114" display="https://jotformz.com/form.php?formID=61755175322657&amp;sid=342929797201221478&amp;mode=edit"/>
    <hyperlink ref="Z116" r:id="rId115" display="https://jotformz.com/form.php?formID=61755175322657&amp;sid=342929818561815562&amp;mode=edit"/>
    <hyperlink ref="Z117" r:id="rId116" display="https://jotformz.com/form.php?formID=61755175322657&amp;sid=342929833685445712&amp;mode=edit"/>
    <hyperlink ref="Z118" r:id="rId117" display="https://jotformz.com/form.php?formID=61755175322657&amp;sid=342929836627381292&amp;mode=edit"/>
    <hyperlink ref="Z119" r:id="rId118" display="https://jotformz.com/form.php?formID=61755175322657&amp;sid=342929839535828361&amp;mode=edit"/>
    <hyperlink ref="Z120" r:id="rId119" display="https://jotformz.com/form.php?formID=61755175322657&amp;sid=342929841110110743&amp;mode=edit"/>
    <hyperlink ref="Z121" r:id="rId120" display="https://jotformz.com/form.php?formID=61755175322657&amp;sid=342929850731584014&amp;mode=edit"/>
    <hyperlink ref="Z122" r:id="rId121" display="https://jotformz.com/form.php?formID=61755175322657&amp;sid=342929851532890276&amp;mode=edit"/>
    <hyperlink ref="Z123" r:id="rId122" display="https://jotformz.com/form.php?formID=61755175322657&amp;sid=342929865959949337&amp;mode=edit"/>
    <hyperlink ref="Z124" r:id="rId123" display="https://jotformz.com/form.php?formID=61755175322657&amp;sid=342929866091295560&amp;mode=edit"/>
    <hyperlink ref="Z125" r:id="rId124" display="https://jotformz.com/form.php?formID=61755175322657&amp;sid=342929879412194641&amp;mode=edit"/>
    <hyperlink ref="Z126" r:id="rId125" display="https://jotformz.com/form.php?formID=61755175322657&amp;sid=342929886571448527&amp;mode=edit"/>
    <hyperlink ref="Z127" r:id="rId126" display="https://jotformz.com/form.php?formID=61755175322657&amp;sid=342929985831774626&amp;mode=edit"/>
    <hyperlink ref="Z128" r:id="rId127" display="https://jotformz.com/form.php?formID=61755175322657&amp;sid=342929990832120249&amp;mode=edit"/>
    <hyperlink ref="Z129" r:id="rId128" display="https://jotformz.com/form.php?formID=61755175322657&amp;sid=342930019913421198&amp;mode=edit"/>
    <hyperlink ref="Z130" r:id="rId129" display="https://jotformz.com/form.php?formID=61755175322657&amp;sid=342930032025507354&amp;mode=edit"/>
    <hyperlink ref="Z131" r:id="rId130" display="https://jotformz.com/form.php?formID=61755175322657&amp;sid=342930043331781054&amp;mode=edit"/>
    <hyperlink ref="Z132" r:id="rId131" display="https://jotformz.com/form.php?formID=61755175322657&amp;sid=342930051497413807&amp;mode=edit"/>
    <hyperlink ref="Z133" r:id="rId132" display="https://jotformz.com/form.php?formID=61755175322657&amp;sid=342930085148389613&amp;mode=edit"/>
    <hyperlink ref="Z134" r:id="rId133" display="https://jotformz.com/form.php?formID=61755175322657&amp;sid=342930102981686072&amp;mode=edit"/>
    <hyperlink ref="Z135" r:id="rId134" display="https://jotformz.com/form.php?formID=61755175322657&amp;sid=342930111431939086&amp;mode=edit"/>
    <hyperlink ref="Z136" r:id="rId135" display="https://jotformz.com/form.php?formID=61755175322657&amp;sid=342930138601679695&amp;mode=edit"/>
    <hyperlink ref="Z137" r:id="rId136" display="https://jotformz.com/form.php?formID=61755175322657&amp;sid=342930140422730078&amp;mode=edit"/>
    <hyperlink ref="Z138" r:id="rId137" display="https://jotformz.com/form.php?formID=61755175322657&amp;sid=342930148678490109&amp;mode=edit"/>
    <hyperlink ref="Z139" r:id="rId138" display="https://jotformz.com/form.php?formID=61755175322657&amp;sid=342930166063814639&amp;mode=edit"/>
    <hyperlink ref="Z140" r:id="rId139" display="https://jotformz.com/form.php?formID=61755175322657&amp;sid=342930172118854399&amp;mode=edit"/>
    <hyperlink ref="Z141" r:id="rId140" display="https://jotformz.com/form.php?formID=61755175322657&amp;sid=342930173331701353&amp;mode=edit"/>
    <hyperlink ref="Z142" r:id="rId141" display="https://jotformz.com/form.php?formID=61755175322657&amp;sid=342930203431479861&amp;mode=edit"/>
    <hyperlink ref="Z143" r:id="rId142" display="https://jotformz.com/form.php?formID=61755175322657&amp;sid=342930248841202869&amp;mode=edit"/>
    <hyperlink ref="Z144" r:id="rId143" display="https://jotformz.com/form.php?formID=61755175322657&amp;sid=342930256321238947&amp;mode=edit"/>
    <hyperlink ref="Z145" r:id="rId144" display="https://jotformz.com/form.php?formID=61755175322657&amp;sid=342930258172424906&amp;mode=edit"/>
    <hyperlink ref="Z146" r:id="rId145" display="https://jotformz.com/form.php?formID=61755175322657&amp;sid=342930276052255325&amp;mode=edit"/>
    <hyperlink ref="Z147" r:id="rId146" display="https://jotformz.com/form.php?formID=61755175322657&amp;sid=342930293071922547&amp;mode=edit"/>
    <hyperlink ref="Z148" r:id="rId147" display="https://jotformz.com/form.php?formID=61755175322657&amp;sid=342930316431522433&amp;mode=edit"/>
    <hyperlink ref="Z149" r:id="rId148" display="https://jotformz.com/form.php?formID=61755175322657&amp;sid=342930332092690414&amp;mode=edit"/>
    <hyperlink ref="Z150" r:id="rId149" display="https://jotformz.com/form.php?formID=61755175322657&amp;sid=342930337170315641&amp;mode=edit"/>
    <hyperlink ref="Z151" r:id="rId150" display="https://jotformz.com/form.php?formID=61755175322657&amp;sid=342930361512756404&amp;mode=edit"/>
    <hyperlink ref="Z152" r:id="rId151" display="https://jotformz.com/form.php?formID=61755175322657&amp;sid=342930367052147927&amp;mode=edit"/>
    <hyperlink ref="Z153" r:id="rId152" display="https://jotformz.com/form.php?formID=61755175322657&amp;sid=342930379561696220&amp;mode=edit"/>
    <hyperlink ref="Z154" r:id="rId153" display="https://jotformz.com/form.php?formID=61755175322657&amp;sid=342930386781855654&amp;mode=edit"/>
    <hyperlink ref="Z155" r:id="rId154" display="https://jotformz.com/form.php?formID=61755175322657&amp;sid=342930413002385789&amp;mode=edit"/>
    <hyperlink ref="Z156" r:id="rId155" display="https://jotformz.com/form.php?formID=61755175322657&amp;sid=342930417351205096&amp;mode=edit"/>
    <hyperlink ref="Z157" r:id="rId156" display="https://jotformz.com/form.php?formID=61755175322657&amp;sid=342930459431390405&amp;mode=edit"/>
    <hyperlink ref="Z158" r:id="rId157" display="https://jotformz.com/form.php?formID=61755175322657&amp;sid=342930461081300055&amp;mode=edit"/>
    <hyperlink ref="Z159" r:id="rId158" display="https://jotformz.com/form.php?formID=61755175322657&amp;sid=342930496781311690&amp;mode=edit"/>
    <hyperlink ref="Z160" r:id="rId159" display="https://jotformz.com/form.php?formID=61755175322657&amp;sid=342930550781169779&amp;mode=edit"/>
    <hyperlink ref="Z161" r:id="rId160" display="https://jotformz.com/form.php?formID=61755175322657&amp;sid=342930556052101517&amp;mode=edit"/>
    <hyperlink ref="Z162" r:id="rId161" display="https://jotformz.com/form.php?formID=61755175322657&amp;sid=342930679263623559&amp;mode=edit"/>
    <hyperlink ref="Z163" r:id="rId162" display="https://jotformz.com/form.php?formID=61755175322657&amp;sid=342930728442706309&amp;mode=edit"/>
    <hyperlink ref="Z164" r:id="rId163" display="https://jotformz.com/form.php?formID=61755175322657&amp;sid=342930735001925085&amp;mode=edit"/>
    <hyperlink ref="Z165" r:id="rId164" display="https://jotformz.com/form.php?formID=61755175322657&amp;sid=342930766781507603&amp;mode=edit"/>
    <hyperlink ref="Z166" r:id="rId165" display="https://jotformz.com/form.php?formID=61755175322657&amp;sid=342930774611854676&amp;mode=edit"/>
    <hyperlink ref="Z167" r:id="rId166" display="https://jotformz.com/form.php?formID=61755175322657&amp;sid=342930799401397644&amp;mode=edit"/>
    <hyperlink ref="Z168" r:id="rId167" display="https://jotformz.com/form.php?formID=61755175322657&amp;sid=342930819150529958&amp;mode=edit"/>
    <hyperlink ref="Z169" r:id="rId168" display="https://jotformz.com/form.php?formID=61755175322657&amp;sid=342930881792651051&amp;mode=edit"/>
    <hyperlink ref="Z170" r:id="rId169" display="https://jotformz.com/form.php?formID=61755175322657&amp;sid=342930891132206409&amp;mode=edit"/>
    <hyperlink ref="Z171" r:id="rId170" display="https://jotformz.com/form.php?formID=61755175322657&amp;sid=342930930961556988&amp;mode=edit"/>
    <hyperlink ref="Z172" r:id="rId171" display="https://jotformz.com/form.php?formID=61755175322657&amp;sid=342930993151137595&amp;mode=edit"/>
    <hyperlink ref="Z173" r:id="rId172" display="https://jotformz.com/form.php?formID=61755175322657&amp;sid=342930994901588719&amp;mode=edit"/>
    <hyperlink ref="Z174" r:id="rId173" display="https://jotformz.com/form.php?formID=61755175322657&amp;sid=342931108522402022&amp;mode=edit"/>
    <hyperlink ref="Z175" r:id="rId174" display="https://jotformz.com/form.php?formID=61755175322657&amp;sid=342931163901768618&amp;mode=edit"/>
    <hyperlink ref="Z176" r:id="rId175" display="https://jotformz.com/form.php?formID=61755175322657&amp;sid=342931188303921462&amp;mode=edit"/>
    <hyperlink ref="Z177" r:id="rId176" display="https://jotformz.com/form.php?formID=61755175322657&amp;sid=342931237112304838&amp;mode=edit"/>
    <hyperlink ref="Z178" r:id="rId177" display="https://jotformz.com/form.php?formID=61755175322657&amp;sid=342931245570751771&amp;mode=edit"/>
    <hyperlink ref="Z179" r:id="rId178" display="https://jotformz.com/form.php?formID=61755175322657&amp;sid=342931257791659441&amp;mode=edit"/>
    <hyperlink ref="Z180" r:id="rId179" display="https://jotformz.com/form.php?formID=61755175322657&amp;sid=342931322561382599&amp;mode=edit"/>
    <hyperlink ref="Z181" r:id="rId180" display="https://jotformz.com/form.php?formID=61755175322657&amp;sid=342931365156185596&amp;mode=edit"/>
    <hyperlink ref="Z182" r:id="rId181" display="https://jotformz.com/form.php?formID=61755175322657&amp;sid=342931411552253990&amp;mode=edit"/>
    <hyperlink ref="Z183" r:id="rId182" display="https://jotformz.com/form.php?formID=61755175322657&amp;sid=342931414452378333&amp;mode=edit"/>
    <hyperlink ref="Z184" r:id="rId183" display="https://jotformz.com/form.php?formID=61755175322657&amp;sid=342931447548645001&amp;mode=edit"/>
    <hyperlink ref="Z185" r:id="rId184" display="https://jotformz.com/form.php?formID=61755175322657&amp;sid=342931488116428368&amp;mode=edit"/>
    <hyperlink ref="Z186" r:id="rId185" display="https://jotformz.com/form.php?formID=61755175322657&amp;sid=342931491118353841&amp;mode=edit"/>
    <hyperlink ref="Z187" r:id="rId186" display="https://jotformz.com/form.php?formID=61755175322657&amp;sid=342931538261726185&amp;mode=edit"/>
    <hyperlink ref="Z188" r:id="rId187" display="https://jotformz.com/form.php?formID=61755175322657&amp;sid=342931545842343523&amp;mode=edit"/>
    <hyperlink ref="Z189" r:id="rId188" display="https://jotformz.com/form.php?formID=61755175322657&amp;sid=342931638041633552&amp;mode=edit"/>
    <hyperlink ref="Z190" r:id="rId189" display="https://jotformz.com/form.php?formID=61755175322657&amp;sid=342931663042925343&amp;mode=edit"/>
    <hyperlink ref="Z191" r:id="rId190" display="https://jotformz.com/form.php?formID=61755175322657&amp;sid=342931668351924985&amp;mode=edit"/>
    <hyperlink ref="Z192" r:id="rId191" display="https://jotformz.com/form.php?formID=61755175322657&amp;sid=342931712001605163&amp;mode=edit"/>
    <hyperlink ref="Z193" r:id="rId192" display="https://jotformz.com/form.php?formID=61755175322657&amp;sid=342931829053672184&amp;mode=edit"/>
    <hyperlink ref="Z194" r:id="rId193" display="https://jotformz.com/form.php?formID=61755175322657&amp;sid=342931848412311223&amp;mode=edit"/>
    <hyperlink ref="Z195" r:id="rId194" display="https://jotformz.com/form.php?formID=61755175322657&amp;sid=342931863051432594&amp;mode=edit"/>
    <hyperlink ref="Z196" r:id="rId195" display="https://jotformz.com/form.php?formID=61755175322657&amp;sid=342931914152739414&amp;mode=edit"/>
    <hyperlink ref="Z197" r:id="rId196" display="https://jotformz.com/form.php?formID=61755175322657&amp;sid=342932067642158058&amp;mode=edit"/>
    <hyperlink ref="Z198" r:id="rId197" display="https://jotformz.com/form.php?formID=61755175322657&amp;sid=342932171464515769&amp;mode=edit"/>
    <hyperlink ref="Z199" r:id="rId198" display="https://jotformz.com/form.php?formID=61755175322657&amp;sid=342932332896718435&amp;mode=edit"/>
    <hyperlink ref="Z200" r:id="rId199" display="https://jotformz.com/form.php?formID=61755175322657&amp;sid=342932350411115106&amp;mode=edit"/>
    <hyperlink ref="Z201" r:id="rId200" display="https://jotformz.com/form.php?formID=61755175322657&amp;sid=342932481941900249&amp;mode=edit"/>
    <hyperlink ref="Z202" r:id="rId201" display="https://jotformz.com/form.php?formID=61755175322657&amp;sid=342932486031955494&amp;mode=edit"/>
    <hyperlink ref="Z203" r:id="rId202" display="https://jotformz.com/form.php?formID=61755175322657&amp;sid=342932585681817825&amp;mode=edit"/>
    <hyperlink ref="Z204" r:id="rId203" display="https://jotformz.com/form.php?formID=61755175322657&amp;sid=342932647035251749&amp;mode=edit"/>
    <hyperlink ref="Z205" r:id="rId204" display="https://jotformz.com/form.php?formID=61755175322657&amp;sid=342932764571330120&amp;mode=edit"/>
    <hyperlink ref="Z206" r:id="rId205" display="https://jotformz.com/form.php?formID=61755175322657&amp;sid=342932777823400551&amp;mode=edit"/>
    <hyperlink ref="Z207" r:id="rId206" display="https://jotformz.com/form.php?formID=61755175322657&amp;sid=342932805077165423&amp;mode=edit"/>
    <hyperlink ref="Z208" r:id="rId207" display="https://jotformz.com/form.php?formID=61755175322657&amp;sid=342932873161369280&amp;mode=edit"/>
    <hyperlink ref="Z209" r:id="rId208" display="https://jotformz.com/form.php?formID=61755175322657&amp;sid=342932897842103352&amp;mode=edit"/>
    <hyperlink ref="Z210" r:id="rId209" display="https://jotformz.com/form.php?formID=61755175322657&amp;sid=342933019823202131&amp;mode=edit"/>
    <hyperlink ref="Z211" r:id="rId210" display="https://jotformz.com/form.php?formID=61755175322657&amp;sid=342933171881252112&amp;mode=edit"/>
    <hyperlink ref="Z212" r:id="rId211" display="https://jotformz.com/form.php?formID=61755175322657&amp;sid=342933179283599912&amp;mode=edit"/>
    <hyperlink ref="Z213" r:id="rId212" display="https://jotformz.com/form.php?formID=61755175322657&amp;sid=342933190070324011&amp;mode=edit"/>
    <hyperlink ref="Z214" r:id="rId213" display="https://jotformz.com/form.php?formID=61755175322657&amp;sid=342933219491763471&amp;mode=edit"/>
    <hyperlink ref="Z215" r:id="rId214" display="https://jotformz.com/form.php?formID=61755175322657&amp;sid=342933230516550802&amp;mode=edit"/>
    <hyperlink ref="Z216" r:id="rId215" display="https://jotformz.com/form.php?formID=61755175322657&amp;sid=342933291660732146&amp;mode=edit"/>
    <hyperlink ref="Z217" r:id="rId216" display="https://jotformz.com/form.php?formID=61755175322657&amp;sid=342933351442617888&amp;mode=edit"/>
    <hyperlink ref="Z218" r:id="rId217" display="https://jotformz.com/form.php?formID=61755175322657&amp;sid=342933943523113253&amp;mode=edit"/>
    <hyperlink ref="Z219" r:id="rId218" display="https://jotformz.com/form.php?formID=61755175322657&amp;sid=342933982722498151&amp;mode=edit"/>
    <hyperlink ref="Z220" r:id="rId219" display="https://jotformz.com/form.php?formID=61755175322657&amp;sid=342933984231644021&amp;mode=edit"/>
    <hyperlink ref="Z221" r:id="rId220" display="https://jotformz.com/form.php?formID=61755175322657&amp;sid=342934099021271749&amp;mode=edit"/>
    <hyperlink ref="Z222" r:id="rId221" display="https://jotformz.com/form.php?formID=61755175322657&amp;sid=342934234391786597&amp;mode=edit"/>
    <hyperlink ref="Z223" r:id="rId222" display="https://jotformz.com/form.php?formID=61755175322657&amp;sid=342934510501363559&amp;mode=edit"/>
    <hyperlink ref="Z224" r:id="rId223" display="https://jotformz.com/form.php?formID=61755175322657&amp;sid=342934510871728597&amp;mode=edit"/>
    <hyperlink ref="Z225" r:id="rId224" display="https://jotformz.com/form.php?formID=61755175322657&amp;sid=342934576650451893&amp;mode=edit"/>
    <hyperlink ref="Z226" r:id="rId225" display="https://jotformz.com/form.php?formID=61755175322657&amp;sid=342934585221368045&amp;mode=edit"/>
    <hyperlink ref="Z227" r:id="rId226" display="https://jotformz.com/form.php?formID=61755175322657&amp;sid=342934599821749724&amp;mode=edit"/>
    <hyperlink ref="Z228" r:id="rId227" display="https://jotformz.com/form.php?formID=61755175322657&amp;sid=342934686241514831&amp;mode=edit"/>
    <hyperlink ref="Z229" r:id="rId228" display="https://jotformz.com/form.php?formID=61755175322657&amp;sid=342934808941170888&amp;mode=edit"/>
    <hyperlink ref="Z230" r:id="rId229" display="https://jotformz.com/form.php?formID=61755175322657&amp;sid=342934872646693087&amp;mode=edit"/>
    <hyperlink ref="Z231" r:id="rId230" display="https://jotformz.com/form.php?formID=61755175322657&amp;sid=342934891211397816&amp;mode=edit"/>
    <hyperlink ref="Z232" r:id="rId231" display="https://jotformz.com/form.php?formID=61755175322657&amp;sid=342935058021542163&amp;mode=edit"/>
    <hyperlink ref="Z233" r:id="rId232" display="https://jotformz.com/form.php?formID=61755175322657&amp;sid=342935122790924300&amp;mode=edit"/>
    <hyperlink ref="Z234" r:id="rId233" display="https://jotformz.com/form.php?formID=61755175322657&amp;sid=342935489922357761&amp;mode=edit"/>
    <hyperlink ref="Z235" r:id="rId234" display="https://jotformz.com/form.php?formID=61755175322657&amp;sid=342935704331739513&amp;mode=edit"/>
    <hyperlink ref="Z236" r:id="rId235" display="https://jotformz.com/form.php?formID=61755175322657&amp;sid=342935918902226156&amp;mode=edit"/>
    <hyperlink ref="Z237" r:id="rId236" display="https://jotformz.com/form.php?formID=61755175322657&amp;sid=342935981571487335&amp;mode=edit"/>
    <hyperlink ref="Z238" r:id="rId237" display="https://jotformz.com/form.php?formID=61755175322657&amp;sid=342936124601159741&amp;mode=edit"/>
    <hyperlink ref="Z239" r:id="rId238" display="https://jotformz.com/form.php?formID=61755175322657&amp;sid=342936253681533526&amp;mode=edit"/>
    <hyperlink ref="Z240" r:id="rId239" display="https://jotformz.com/form.php?formID=61755175322657&amp;sid=342936548768805712&amp;mode=edit"/>
    <hyperlink ref="Z241" r:id="rId240" display="https://jotformz.com/form.php?formID=61755175322657&amp;sid=342936700642990700&amp;mode=edit"/>
    <hyperlink ref="Z242" r:id="rId241" display="https://jotformz.com/form.php?formID=61755175322657&amp;sid=342936882921213062&amp;mode=edit"/>
    <hyperlink ref="Z243" r:id="rId242" display="https://jotformz.com/form.php?formID=61755175322657&amp;sid=342936908175663932&amp;mode=edit"/>
    <hyperlink ref="Z244" r:id="rId243" display="https://jotformz.com/form.php?formID=61755175322657&amp;sid=342937170614329404&amp;mode=edit"/>
    <hyperlink ref="Z245" r:id="rId244" display="https://jotformz.com/form.php?formID=61755175322657&amp;sid=342937281065532027&amp;mode=edit"/>
    <hyperlink ref="Z246" r:id="rId245" display="https://jotformz.com/form.php?formID=61755175322657&amp;sid=342937372802982676&amp;mode=edit"/>
    <hyperlink ref="Z247" r:id="rId246" display="https://jotformz.com/form.php?formID=61755175322657&amp;sid=342937392763418906&amp;mode=edit"/>
    <hyperlink ref="Z248" r:id="rId247" display="https://jotformz.com/form.php?formID=61755175322657&amp;sid=342937730318429533&amp;mode=edit"/>
    <hyperlink ref="Z249" r:id="rId248" display="https://jotformz.com/form.php?formID=61755175322657&amp;sid=342937784931636617&amp;mode=edit"/>
    <hyperlink ref="Z250" r:id="rId249" display="https://jotformz.com/form.php?formID=61755175322657&amp;sid=342937811721603466&amp;mode=edit"/>
    <hyperlink ref="Z251" r:id="rId250" display="https://jotformz.com/form.php?formID=61755175322657&amp;sid=342937966611889819&amp;mode=edit"/>
    <hyperlink ref="Z252" r:id="rId251" display="https://jotformz.com/form.php?formID=61755175322657&amp;sid=342938164471483297&amp;mode=edit"/>
    <hyperlink ref="Z253" r:id="rId252" display="https://jotformz.com/form.php?formID=61755175322657&amp;sid=342938886741242043&amp;mode=edit"/>
    <hyperlink ref="Z254" r:id="rId253" display="https://jotformz.com/form.php?formID=61755175322657&amp;sid=342938916013537302&amp;mode=edit"/>
    <hyperlink ref="Z255" r:id="rId254" display="https://jotformz.com/form.php?formID=61755175322657&amp;sid=342939163571895199&amp;mode=edit"/>
    <hyperlink ref="Z256" r:id="rId255" display="https://jotformz.com/form.php?formID=61755175322657&amp;sid=342939668941608365&amp;mode=edit"/>
    <hyperlink ref="Z257" r:id="rId256" display="https://jotformz.com/form.php?formID=61755175322657&amp;sid=342940082932488391&amp;mode=edit"/>
    <hyperlink ref="Z258" r:id="rId257" display="https://jotformz.com/form.php?formID=61755175322657&amp;sid=342940463122148351&amp;mode=edit"/>
    <hyperlink ref="Z259" r:id="rId258" display="https://jotformz.com/form.php?formID=61755175322657&amp;sid=342940786101448171&amp;mode=edit"/>
    <hyperlink ref="Z260" r:id="rId259" display="https://jotformz.com/form.php?formID=61755175322657&amp;sid=342941114001945842&amp;mode=edit"/>
    <hyperlink ref="Z261" r:id="rId260" display="https://jotformz.com/form.php?formID=61755175322657&amp;sid=342941134012877867&amp;mode=edit"/>
    <hyperlink ref="Z262" r:id="rId261" display="https://jotformz.com/form.php?formID=61755175322657&amp;sid=342941407421953987&amp;mode=edit"/>
    <hyperlink ref="Z263" r:id="rId262" display="https://jotformz.com/form.php?formID=61755175322657&amp;sid=342941472011572742&amp;mode=edit"/>
    <hyperlink ref="Z264" r:id="rId263" display="https://jotformz.com/form.php?formID=61755175322657&amp;sid=342941615541317671&amp;mode=edit"/>
    <hyperlink ref="Z265" r:id="rId264" display="https://jotformz.com/form.php?formID=61755175322657&amp;sid=342942058921979004&amp;mode=edit"/>
    <hyperlink ref="Z266" r:id="rId265" display="https://jotformz.com/form.php?formID=61755175322657&amp;sid=342942244735162225&amp;mode=edit"/>
    <hyperlink ref="Z267" r:id="rId266" display="https://jotformz.com/form.php?formID=61755175322657&amp;sid=342942398021562128&amp;mode=edit"/>
    <hyperlink ref="Z268" r:id="rId267" display="https://jotformz.com/form.php?formID=61755175322657&amp;sid=342942582631635737&amp;mode=edit"/>
    <hyperlink ref="Z269" r:id="rId268" display="https://jotformz.com/form.php?formID=61755175322657&amp;sid=342943755211297336&amp;mode=edit"/>
    <hyperlink ref="Z270" r:id="rId269" display="https://jotformz.com/form.php?formID=61755175322657&amp;sid=342943903388798566&amp;mode=edit"/>
    <hyperlink ref="Z271" r:id="rId270" display="https://jotformz.com/form.php?formID=61755175322657&amp;sid=342944946531429913&amp;mode=edit"/>
    <hyperlink ref="Z272" r:id="rId271" display="https://jotformz.com/form.php?formID=61755175322657&amp;sid=342945288412317101&amp;mode=edit"/>
    <hyperlink ref="Z273" r:id="rId272" display="https://jotformz.com/form.php?formID=61755175322657&amp;sid=342945421402658124&amp;mode=edit"/>
    <hyperlink ref="Z274" r:id="rId273" display="https://jotformz.com/form.php?formID=61755175322657&amp;sid=342946610212765864&amp;mode=edit"/>
    <hyperlink ref="Z275" r:id="rId274" display="https://jotformz.com/form.php?formID=61755175322657&amp;sid=342946866829215453&amp;mode=edit"/>
    <hyperlink ref="Z276" r:id="rId275" display="https://jotformz.com/form.php?formID=61755175322657&amp;sid=342947123829532808&amp;mode=edit"/>
    <hyperlink ref="Z277" r:id="rId276" display="https://jotformz.com/form.php?formID=61755175322657&amp;sid=342947151012176817&amp;mode=edit"/>
    <hyperlink ref="Z278" r:id="rId277" display="https://jotformz.com/form.php?formID=61755175322657&amp;sid=342947347012766427&amp;mode=edit"/>
    <hyperlink ref="Z279" r:id="rId278" display="https://jotformz.com/form.php?formID=61755175322657&amp;sid=342947467012397770&amp;mode=edit"/>
    <hyperlink ref="Z280" r:id="rId279" display="https://jotformz.com/form.php?formID=61755175322657&amp;sid=342947602741994645&amp;mode=edit"/>
    <hyperlink ref="Z281" r:id="rId280" display="https://jotformz.com/form.php?formID=61755175322657&amp;sid=342948150779781348&amp;mode=edit"/>
    <hyperlink ref="Z282" r:id="rId281" display="https://jotformz.com/form.php?formID=61755175322657&amp;sid=342948185781561757&amp;mode=edit"/>
    <hyperlink ref="Z283" r:id="rId282" display="https://jotformz.com/form.php?formID=61755175322657&amp;sid=342948481032886839&amp;mode=edit"/>
    <hyperlink ref="Z284" r:id="rId283" display="https://jotformz.com/form.php?formID=61755175322657&amp;sid=342948803283357816&amp;mode=edit"/>
    <hyperlink ref="Z285" r:id="rId284" display="https://jotformz.com/form.php?formID=61755175322657&amp;sid=342948805711644871&amp;mode=edit"/>
    <hyperlink ref="Z286" r:id="rId285" display="https://jotformz.com/form.php?formID=61755175322657&amp;sid=342948895391148642&amp;mode=edit"/>
    <hyperlink ref="Z287" r:id="rId286" display="https://jotformz.com/form.php?formID=61755175322657&amp;sid=342949000281877214&amp;mode=edit"/>
    <hyperlink ref="Z288" r:id="rId287" display="https://jotformz.com/form.php?formID=61755175322657&amp;sid=342949140632333951&amp;mode=edit"/>
    <hyperlink ref="Z289" r:id="rId288" display="https://jotformz.com/form.php?formID=61755175322657&amp;sid=342949216391406169&amp;mode=edit"/>
    <hyperlink ref="Z290" r:id="rId289" display="https://jotformz.com/form.php?formID=61755175322657&amp;sid=342949283791706273&amp;mode=edit"/>
    <hyperlink ref="Z291" r:id="rId290" display="https://jotformz.com/form.php?formID=61755175322657&amp;sid=342949372202613599&amp;mode=edit"/>
    <hyperlink ref="Z292" r:id="rId291" display="https://jotformz.com/form.php?formID=61755175322657&amp;sid=342949797801228027&amp;mode=edit"/>
    <hyperlink ref="Z293" r:id="rId292" display="https://jotformz.com/form.php?formID=61755175322657&amp;sid=342949879971217840&amp;mode=edit"/>
    <hyperlink ref="Z294" r:id="rId293" display="https://jotformz.com/form.php?formID=61755175322657&amp;sid=342949905791131224&amp;mode=edit"/>
    <hyperlink ref="Z295" r:id="rId294" display="https://jotformz.com/form.php?formID=61755175322657&amp;sid=342950576110846866&amp;mode=edit"/>
    <hyperlink ref="Z296" r:id="rId295" display="https://jotformz.com/form.php?formID=61755175322657&amp;sid=342950802364517361&amp;mode=edit"/>
    <hyperlink ref="Z297" r:id="rId296" display="https://jotformz.com/form.php?formID=61755175322657&amp;sid=342952233422840894&amp;mode=edit"/>
    <hyperlink ref="Z298" r:id="rId297" display="https://jotformz.com/form.php?formID=61755175322657&amp;sid=342952309141438411&amp;mode=edit"/>
    <hyperlink ref="Z299" r:id="rId298" display="https://jotformz.com/form.php?formID=61755175322657&amp;sid=342953026251312900&amp;mode=edit"/>
    <hyperlink ref="Z300" r:id="rId299" display="https://jotformz.com/form.php?formID=61755175322657&amp;sid=342953131302932543&amp;mode=edit"/>
    <hyperlink ref="Z301" r:id="rId300" display="https://jotformz.com/form.php?formID=61755175322657&amp;sid=342953207888891262&amp;mode=edit"/>
    <hyperlink ref="Z302" r:id="rId301" display="https://jotformz.com/form.php?formID=61755175322657&amp;sid=342953574911338009&amp;mode=edit"/>
    <hyperlink ref="Z303" r:id="rId302" display="https://jotformz.com/form.php?formID=61755175322657&amp;sid=342953867328426352&amp;mode=edit"/>
    <hyperlink ref="Z304" r:id="rId303" display="https://jotformz.com/form.php?formID=61755175322657&amp;sid=342955006352113200&amp;mode=edit"/>
    <hyperlink ref="Z305" r:id="rId304" display="https://jotformz.com/form.php?formID=61755175322657&amp;sid=342956746591679763&amp;mode=edit"/>
    <hyperlink ref="Z306" r:id="rId305" display="https://jotformz.com/form.php?formID=61755175322657&amp;sid=342957501601325331&amp;mode=edit"/>
    <hyperlink ref="Z307" r:id="rId306" display="https://jotformz.com/form.php?formID=61755175322657&amp;sid=342957880270415388&amp;mode=edit"/>
    <hyperlink ref="Z308" r:id="rId307" display="https://jotformz.com/form.php?formID=61755175322657&amp;sid=342958057991463750&amp;mode=edit"/>
    <hyperlink ref="Z309" r:id="rId308" display="https://jotformz.com/form.php?formID=61755175322657&amp;sid=342958644001872737&amp;mode=edit"/>
    <hyperlink ref="Z310" r:id="rId309" display="https://jotformz.com/form.php?formID=61755175322657&amp;sid=342958927070462827&amp;mode=edit"/>
    <hyperlink ref="Z311" r:id="rId310" display="https://jotformz.com/form.php?formID=61755175322657&amp;sid=342959224045873131&amp;mode=edit"/>
    <hyperlink ref="Z312" r:id="rId311" display="https://jotformz.com/form.php?formID=61755175322657&amp;sid=342960231069579520&amp;mode=edit"/>
    <hyperlink ref="Z313" r:id="rId312" display="https://jotformz.com/form.php?formID=61755175322657&amp;sid=342960500212189651&amp;mode=edit"/>
    <hyperlink ref="Z314" r:id="rId313" display="https://jotformz.com/form.php?formID=61755175322657&amp;sid=342961521070638559&amp;mode=edit"/>
    <hyperlink ref="Z315" r:id="rId314" display="https://jotformz.com/form.php?formID=61755175322657&amp;sid=342961701243586993&amp;mode=edit"/>
    <hyperlink ref="Z316" r:id="rId315" display="https://jotformz.com/form.php?formID=61755175322657&amp;sid=342961720077244009&amp;mode=edit"/>
    <hyperlink ref="Z317" r:id="rId316" display="https://jotformz.com/form.php?formID=61755175322657&amp;sid=342964786673489942&amp;mode=edit"/>
    <hyperlink ref="Z318" r:id="rId317" display="https://jotformz.com/form.php?formID=61755175322657&amp;sid=342965630632703249&amp;mode=edit"/>
    <hyperlink ref="Z319" r:id="rId318" display="https://jotformz.com/form.php?formID=61755175322657&amp;sid=342966617487797943&amp;mode=edit"/>
    <hyperlink ref="Z320" r:id="rId319" display="https://jotformz.com/form.php?formID=61755175322657&amp;sid=342968879092580086&amp;mode=edit"/>
    <hyperlink ref="Z321" r:id="rId320" display="https://jotformz.com/form.php?formID=61755175322657&amp;sid=342969736072452380&amp;mode=edit"/>
    <hyperlink ref="Z322" r:id="rId321" display="https://jotformz.com/form.php?formID=61755175322657&amp;sid=342970806201324565&amp;mode=edit"/>
    <hyperlink ref="Z323" r:id="rId322" display="https://jotformz.com/form.php?formID=61755175322657&amp;sid=342970937491260205&amp;mode=edit"/>
    <hyperlink ref="Z324" r:id="rId323" display="https://jotformz.com/form.php?formID=61755175322657&amp;sid=342971533726302633&amp;mode=edit"/>
    <hyperlink ref="Z325" r:id="rId324" display="https://jotformz.com/form.php?formID=61755175322657&amp;sid=342971990152563090&amp;mode=edit"/>
    <hyperlink ref="Z326" r:id="rId325" display="https://jotformz.com/form.php?formID=61755175322657&amp;sid=342972293502816314&amp;mode=edit"/>
    <hyperlink ref="Z327" r:id="rId326" display="https://jotformz.com/form.php?formID=61755175322657&amp;sid=342972438882785979&amp;mode=edit"/>
    <hyperlink ref="Z328" r:id="rId327" display="https://jotformz.com/form.php?formID=61755175322657&amp;sid=342972581502566589&amp;mode=edit"/>
    <hyperlink ref="Z329" r:id="rId328" display="https://jotformz.com/form.php?formID=61755175322657&amp;sid=342974195071940844&amp;mode=edit"/>
    <hyperlink ref="Z330" r:id="rId329" display="https://jotformz.com/form.php?formID=61755175322657&amp;sid=342974584152516314&amp;mode=edit"/>
    <hyperlink ref="Z331" r:id="rId330" display="https://jotformz.com/form.php?formID=61755175322657&amp;sid=342974725035254847&amp;mode=edit"/>
    <hyperlink ref="Z332" r:id="rId331" display="https://jotformz.com/form.php?formID=61755175322657&amp;sid=342975664734301813&amp;mode=edit"/>
    <hyperlink ref="Z333" r:id="rId332" display="https://jotformz.com/form.php?formID=61755175322657&amp;sid=342976762171375878&amp;mode=edit"/>
    <hyperlink ref="Z334" r:id="rId333" display="https://jotformz.com/form.php?formID=61755175322657&amp;sid=342977013171245253&amp;mode=edit"/>
    <hyperlink ref="Z335" r:id="rId334" display="https://jotformz.com/form.php?formID=61755175322657&amp;sid=342977613921340172&amp;mode=edit"/>
    <hyperlink ref="Z336" r:id="rId335" display="https://jotformz.com/form.php?formID=61755175322657&amp;sid=342979358022630031&amp;mode=edit"/>
    <hyperlink ref="Z337" r:id="rId336" display="https://jotformz.com/form.php?formID=61755175322657&amp;sid=342981722520123479&amp;mode=edit"/>
    <hyperlink ref="Z338" r:id="rId337" display="https://jotformz.com/form.php?formID=61755175322657&amp;sid=342983269321713466&amp;mode=edit"/>
    <hyperlink ref="Z339" r:id="rId338" display="https://jotformz.com/form.php?formID=61755175322657&amp;sid=342984165222773563&amp;mode=edit"/>
    <hyperlink ref="Z340" r:id="rId339" display="https://jotformz.com/form.php?formID=61755175322657&amp;sid=342988357845261997&amp;mode=edit"/>
    <hyperlink ref="Z341" r:id="rId340" display="https://jotformz.com/form.php?formID=61755175322657&amp;sid=343000595511188786&amp;mode=edit"/>
    <hyperlink ref="Z342" r:id="rId341" display="https://jotformz.com/form.php?formID=61755175322657&amp;sid=343010991789194134&amp;mode=edit"/>
    <hyperlink ref="Z343" r:id="rId342" display="https://jotformz.com/form.php?formID=61755175322657&amp;sid=343012195675223181&amp;mode=edit"/>
    <hyperlink ref="Z344" r:id="rId343" display="https://jotformz.com/form.php?formID=61755175322657&amp;sid=343015172281354643&amp;mode=edit"/>
    <hyperlink ref="Z345" r:id="rId344" display="https://jotformz.com/form.php?formID=61755175322657&amp;sid=343016362932366775&amp;mode=edit"/>
    <hyperlink ref="Z346" r:id="rId345" display="https://jotformz.com/form.php?formID=61755175322657&amp;sid=343016507422789104&amp;mode=edit"/>
    <hyperlink ref="Z347" r:id="rId346" display="https://jotformz.com/form.php?formID=61755175322657&amp;sid=343017118071446344&amp;mode=edit"/>
    <hyperlink ref="Z348" r:id="rId347" display="https://jotformz.com/form.php?formID=61755175322657&amp;sid=343017456662366030&amp;mode=edit"/>
    <hyperlink ref="Z349" r:id="rId348" display="https://jotformz.com/form.php?formID=61755175322657&amp;sid=343018806931496222&amp;mode=edit"/>
    <hyperlink ref="Z350" r:id="rId349" display="https://jotformz.com/form.php?formID=61755175322657&amp;sid=343019070632558819&amp;mode=edit"/>
    <hyperlink ref="Z351" r:id="rId350" display="https://jotformz.com/form.php?formID=61755175322657&amp;sid=343022765653618829&amp;mode=edit"/>
    <hyperlink ref="Z352" r:id="rId351" display="https://jotformz.com/form.php?formID=61755175322657&amp;sid=343023014314757460&amp;mode=edit"/>
    <hyperlink ref="Z353" r:id="rId352" display="https://jotformz.com/form.php?formID=61755175322657&amp;sid=343027010521342309&amp;mode=edit"/>
    <hyperlink ref="Z354" r:id="rId353" display="https://jotformz.com/form.php?formID=61755175322657&amp;sid=343027333632343098&amp;mode=edit"/>
    <hyperlink ref="Z355" r:id="rId354" display="https://jotformz.com/form.php?formID=61755175322657&amp;sid=343028185075548471&amp;mode=edit"/>
    <hyperlink ref="Z356" r:id="rId355" display="https://jotformz.com/form.php?formID=61755175322657&amp;sid=343029687075233215&amp;mode=edit"/>
    <hyperlink ref="Z357" r:id="rId356" display="https://jotformz.com/form.php?formID=61755175322657&amp;sid=343031623672322310&amp;mode=edit"/>
    <hyperlink ref="Z358" r:id="rId357" display="https://jotformz.com/form.php?formID=61755175322657&amp;sid=343033983654921194&amp;mode=edit"/>
    <hyperlink ref="Z359" r:id="rId358" display="https://jotformz.com/form.php?formID=61755175322657&amp;sid=343034106281445151&amp;mode=edit"/>
    <hyperlink ref="Z360" r:id="rId359" display="https://jotformz.com/form.php?formID=61755175322657&amp;sid=343036719283430281&amp;mode=edit"/>
    <hyperlink ref="Z361" r:id="rId360" display="https://jotformz.com/form.php?formID=61755175322657&amp;sid=343037803422848975&amp;mode=edit"/>
    <hyperlink ref="Z362" r:id="rId361" display="https://jotformz.com/form.php?formID=61755175322657&amp;sid=343038082491333643&amp;mode=edit"/>
    <hyperlink ref="Z363" r:id="rId362" display="https://jotformz.com/form.php?formID=61755175322657&amp;sid=343042532571279129&amp;mode=edit"/>
    <hyperlink ref="Z364" r:id="rId363" display="https://jotformz.com/form.php?formID=61755175322657&amp;sid=343042607422128107&amp;mode=edit"/>
    <hyperlink ref="Z365" r:id="rId364" display="https://jotformz.com/form.php?formID=61755175322657&amp;sid=343043338471959638&amp;mode=edit"/>
    <hyperlink ref="Z366" r:id="rId365" display="https://jotformz.com/form.php?formID=61755175322657&amp;sid=343046027358347007&amp;mode=edit"/>
    <hyperlink ref="Z367" r:id="rId366" display="https://jotformz.com/form.php?formID=61755175322657&amp;sid=343052437741307976&amp;mode=edit"/>
    <hyperlink ref="Z368" r:id="rId367" display="https://jotformz.com/form.php?formID=61755175322657&amp;sid=343058132239712635&amp;mode=edit"/>
    <hyperlink ref="Z369" r:id="rId368" display="https://jotformz.com/form.php?formID=61755175322657&amp;sid=343058986632460371&amp;mode=edit"/>
    <hyperlink ref="Z370" r:id="rId369" display="https://jotformz.com/form.php?formID=61755175322657&amp;sid=343061167534944488&amp;mode=edit"/>
    <hyperlink ref="Z371" r:id="rId370" display="https://jotformz.com/form.php?formID=61755175322657&amp;sid=343061706702353040&amp;mode=edit"/>
    <hyperlink ref="Z372" r:id="rId371" display="https://jotformz.com/form.php?formID=61755175322657&amp;sid=343063252022906176&amp;mode=edit"/>
    <hyperlink ref="Z373" r:id="rId372" display="https://jotformz.com/form.php?formID=61755175322657&amp;sid=343064343092946455&amp;mode=edit"/>
    <hyperlink ref="Z374" r:id="rId373" display="https://jotformz.com/form.php?formID=61755175322657&amp;sid=343064694092409839&amp;mode=edit"/>
    <hyperlink ref="Z375" r:id="rId374" display="https://jotformz.com/form.php?formID=61755175322657&amp;sid=343073880431612244&amp;mode=edit"/>
    <hyperlink ref="Z376" r:id="rId375" display="https://jotformz.com/form.php?formID=61755175322657&amp;sid=343103004231191674&amp;mode=edit"/>
    <hyperlink ref="Z377" r:id="rId376" display="https://jotformz.com/form.php?formID=61755175322657&amp;sid=343103367031423092&amp;mode=edit"/>
    <hyperlink ref="Z378" r:id="rId377" display="https://jotformz.com/form.php?formID=61755175322657&amp;sid=343106680165223099&amp;mode=edit"/>
    <hyperlink ref="Z379" r:id="rId378" display="https://jotformz.com/form.php?formID=61755175322657&amp;sid=343112908432280132&amp;mode=edit"/>
    <hyperlink ref="Z380" r:id="rId379" display="https://jotformz.com/form.php?formID=61755175322657&amp;sid=343113186541604023&amp;mode=edit"/>
    <hyperlink ref="Z381" r:id="rId380" display="https://jotformz.com/form.php?formID=61755175322657&amp;sid=343113483981290776&amp;mode=edit"/>
    <hyperlink ref="E382" r:id="rId381"/>
    <hyperlink ref="Z382" r:id="rId382" display="https://jotformz.com/form.php?formID=61755175322657&amp;sid=343120227432670706&amp;mode=edit"/>
    <hyperlink ref="E383" r:id="rId383"/>
    <hyperlink ref="Z383" r:id="rId384" display="https://jotformz.com/form.php?formID=61755175322657&amp;sid=343120707202851940&amp;mode=edit"/>
    <hyperlink ref="E384" r:id="rId385"/>
    <hyperlink ref="Z384" r:id="rId386" display="https://jotformz.com/form.php?formID=61755175322657&amp;sid=343122581794163128&amp;mode=edit"/>
    <hyperlink ref="Z385" r:id="rId387" display="https://jotformz.com/form.php?formID=61755175322657&amp;sid=343126810867872796&amp;mode=edit"/>
    <hyperlink ref="E386" r:id="rId388"/>
    <hyperlink ref="Z386" r:id="rId389" display="https://jotformz.com/form.php?formID=61755175322657&amp;sid=343131242821979942&amp;mode=edit"/>
    <hyperlink ref="E387" r:id="rId390"/>
    <hyperlink ref="Z387" r:id="rId391" display="https://jotformz.com/form.php?formID=61755175322657&amp;sid=343131346821484760&amp;mode=edit"/>
    <hyperlink ref="Z388" r:id="rId392" display="https://jotformz.com/form.php?formID=61755175322657&amp;sid=343134575841949940&amp;mode=edit"/>
    <hyperlink ref="Z389" r:id="rId393" display="https://jotformz.com/form.php?formID=61755175322657&amp;sid=343142201091863120&amp;mode=edit"/>
    <hyperlink ref="E390" r:id="rId394"/>
    <hyperlink ref="Z390" r:id="rId395" display="https://jotformz.com/form.php?formID=61755175322657&amp;sid=343142522821826603&amp;mode=edit"/>
    <hyperlink ref="Z391" r:id="rId396" display="https://jotformz.com/form.php?formID=61755175322657&amp;sid=343147058188212937&amp;mode=edit"/>
    <hyperlink ref="E392" r:id="rId397"/>
    <hyperlink ref="Z392" r:id="rId398" display="https://jotformz.com/form.php?formID=61755175322657&amp;sid=343150549622295079&amp;mode=edit"/>
    <hyperlink ref="E393" r:id="rId399"/>
    <hyperlink ref="Z393" r:id="rId400" display="https://jotformz.com/form.php?formID=61755175322657&amp;sid=343150796174420368&amp;mode=edit"/>
    <hyperlink ref="E394" r:id="rId401"/>
    <hyperlink ref="Z394" r:id="rId402" display="https://jotformz.com/form.php?formID=61755175322657&amp;sid=343186509371521597&amp;mode=edit"/>
    <hyperlink ref="Z395" r:id="rId403" display="https://jotformz.com/form.php?formID=61755175322657&amp;sid=343188510895372190&amp;mode=edit"/>
    <hyperlink ref="E396" r:id="rId404"/>
    <hyperlink ref="Z396" r:id="rId405" display="https://jotformz.com/form.php?formID=61755175322657&amp;sid=343190742101347617&amp;mode=edit"/>
    <hyperlink ref="E397" r:id="rId406"/>
    <hyperlink ref="Z397" r:id="rId407" display="https://jotformz.com/form.php?formID=61755175322657&amp;sid=343190872501195512&amp;mode=edit"/>
    <hyperlink ref="E398" r:id="rId408"/>
    <hyperlink ref="Z398" r:id="rId409" display="https://jotformz.com/form.php?formID=61755175322657&amp;sid=343190973211578940&amp;mode=edit"/>
    <hyperlink ref="E399" r:id="rId410"/>
    <hyperlink ref="Z399" r:id="rId411" display="https://jotformz.com/form.php?formID=61755175322657&amp;sid=343191082211207073&amp;mode=edit"/>
    <hyperlink ref="E400" r:id="rId412"/>
    <hyperlink ref="Z400" r:id="rId413" display="https://jotformz.com/form.php?formID=61755175322657&amp;sid=343192977121714190&amp;mode=edit"/>
    <hyperlink ref="Z401" r:id="rId414" display="https://jotformz.com/form.php?formID=61755175322657&amp;sid=343194011052280824&amp;mode=edit"/>
    <hyperlink ref="E402" r:id="rId415"/>
    <hyperlink ref="Z402" r:id="rId416" display="https://jotformz.com/form.php?formID=61755175322657&amp;sid=343194828739246731&amp;mode=edit"/>
    <hyperlink ref="Z403" r:id="rId417" display="https://jotformz.com/form.php?formID=61755175322657&amp;sid=343197110642494210&amp;mode=edit"/>
    <hyperlink ref="Z404" r:id="rId418" display="https://jotformz.com/form.php?formID=61755175322657&amp;sid=343197186861322230&amp;mode=edit"/>
    <hyperlink ref="E405" r:id="rId419"/>
    <hyperlink ref="Z405" r:id="rId420" display="https://jotformz.com/form.php?formID=61755175322657&amp;sid=343197724501184074&amp;mode=edit"/>
    <hyperlink ref="Z406" r:id="rId421" display="https://jotformz.com/form.php?formID=61755175322657&amp;sid=343198730776325251&amp;mode=edit"/>
    <hyperlink ref="Z407" r:id="rId422" display="https://jotformz.com/form.php?formID=61755175322657&amp;sid=343199986612778254&amp;mode=edit"/>
    <hyperlink ref="E408" r:id="rId423"/>
    <hyperlink ref="Z408" r:id="rId424" display="https://jotformz.com/form.php?formID=61755175322657&amp;sid=343200264261106345&amp;mode=edit"/>
    <hyperlink ref="Z409" r:id="rId425" display="https://jotformz.com/form.php?formID=61755175322657&amp;sid=343200283311856217&amp;mode=edit"/>
    <hyperlink ref="Z410" r:id="rId426" display="https://jotformz.com/form.php?formID=61755175322657&amp;sid=343201705871683240&amp;mode=edit"/>
    <hyperlink ref="E411" r:id="rId427"/>
    <hyperlink ref="Z411" r:id="rId428" display="https://jotformz.com/form.php?formID=61755175322657&amp;sid=343205514552143332&amp;mode=edit"/>
    <hyperlink ref="E412" r:id="rId429"/>
    <hyperlink ref="Z412" r:id="rId430" display="https://jotformz.com/form.php?formID=61755175322657&amp;sid=343205746974558336&amp;mode=edit"/>
    <hyperlink ref="E413" r:id="rId431"/>
    <hyperlink ref="Z413" r:id="rId432" display="https://jotformz.com/form.php?formID=61755175322657&amp;sid=343205917974139924&amp;mode=edit"/>
    <hyperlink ref="E414" r:id="rId433"/>
    <hyperlink ref="Z414" r:id="rId434" display="https://jotformz.com/form.php?formID=61755175322657&amp;sid=343206030341348653&amp;mode=edit"/>
    <hyperlink ref="E415" r:id="rId435"/>
    <hyperlink ref="Z415" r:id="rId436" display="https://jotformz.com/form.php?formID=61755175322657&amp;sid=343206261220970745&amp;mode=edit"/>
    <hyperlink ref="Z416" r:id="rId437" display="https://jotformz.com/form.php?formID=61755175322657&amp;sid=343206857132915544&amp;mode=edit"/>
    <hyperlink ref="E417" r:id="rId438"/>
    <hyperlink ref="Z417" r:id="rId439" display="https://jotformz.com/form.php?formID=61755175322657&amp;sid=343208037452800486&amp;mode=edit"/>
    <hyperlink ref="E418" r:id="rId440"/>
    <hyperlink ref="Z418" r:id="rId441" display="https://jotformz.com/form.php?formID=61755175322657&amp;sid=343208163452170225&amp;mode=edit"/>
    <hyperlink ref="E419" r:id="rId442"/>
    <hyperlink ref="Z419" r:id="rId443" display="https://jotformz.com/form.php?formID=61755175322657&amp;sid=343208230412623648&amp;mode=edit"/>
    <hyperlink ref="E420" r:id="rId444"/>
    <hyperlink ref="Z420" r:id="rId445" display="https://jotformz.com/form.php?formID=61755175322657&amp;sid=343211806122895405&amp;mode=edit"/>
    <hyperlink ref="E421" r:id="rId446"/>
    <hyperlink ref="Z421" r:id="rId447" display="https://jotformz.com/form.php?formID=61755175322657&amp;sid=343212145122524619&amp;mode=edit"/>
    <hyperlink ref="Z422" r:id="rId448" display="https://jotformz.com/form.php?formID=61755175322657&amp;sid=343212874972765357&amp;mode=edit"/>
    <hyperlink ref="E423" r:id="rId449"/>
    <hyperlink ref="Z423" r:id="rId450" display="https://jotformz.com/form.php?formID=61755175322657&amp;sid=343213274881624530&amp;mode=edit"/>
    <hyperlink ref="E424" r:id="rId451"/>
    <hyperlink ref="Z424" r:id="rId452" display="https://jotformz.com/form.php?formID=61755175322657&amp;sid=343213946031249454&amp;mode=edit"/>
    <hyperlink ref="E425" r:id="rId453"/>
    <hyperlink ref="Z425" r:id="rId454" display="https://jotformz.com/form.php?formID=61755175322657&amp;sid=343214558532938632&amp;mode=edit"/>
    <hyperlink ref="E426" r:id="rId455"/>
    <hyperlink ref="Z426" r:id="rId456" display="https://jotformz.com/form.php?formID=61755175322657&amp;sid=343227158541155488&amp;mode=edit"/>
    <hyperlink ref="Z427" r:id="rId457" display="https://jotformz.com/form.php?formID=61755175322657&amp;sid=343236493135301716&amp;mode=edit"/>
    <hyperlink ref="Z428" r:id="rId458" display="https://jotformz.com/form.php?formID=61755175322657&amp;sid=343286947119276100&amp;mode=edit"/>
    <hyperlink ref="E429" r:id="rId459"/>
    <hyperlink ref="Z429" r:id="rId460" display="https://jotformz.com/form.php?formID=61755175322657&amp;sid=343292954622796281&amp;mode=edit"/>
    <hyperlink ref="E430" r:id="rId461"/>
    <hyperlink ref="Z430" r:id="rId462" display="https://jotformz.com/form.php?formID=61755175322657&amp;sid=343304435971231403&amp;mode=edit"/>
    <hyperlink ref="E431" r:id="rId463"/>
    <hyperlink ref="Z431" r:id="rId464" display="https://jotformz.com/form.php?formID=61755175322657&amp;sid=343308615891898948&amp;mode=edit"/>
    <hyperlink ref="E432" r:id="rId465"/>
    <hyperlink ref="Z432" r:id="rId466" display="https://jotformz.com/form.php?formID=61755175322657&amp;sid=343330625122674879&amp;mode=edit"/>
    <hyperlink ref="E433" r:id="rId467"/>
    <hyperlink ref="Z433" r:id="rId468" display="https://jotformz.com/form.php?formID=61755175322657&amp;sid=343338030421962064&amp;mode=edit"/>
    <hyperlink ref="E434" r:id="rId469"/>
    <hyperlink ref="Z434" r:id="rId470" display="https://jotformz.com/form.php?formID=61755175322657&amp;sid=343338183421571034&amp;mode=edit"/>
    <hyperlink ref="E435" r:id="rId471"/>
    <hyperlink ref="Z435" r:id="rId472" display="https://jotformz.com/form.php?formID=61755175322657&amp;sid=343380789981844985&amp;mode=edit"/>
    <hyperlink ref="E436" r:id="rId473"/>
    <hyperlink ref="Z436" r:id="rId474" display="https://jotformz.com/form.php?formID=61755175322657&amp;sid=343392323232112082&amp;mode=edit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Submissions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aperez</cp:lastModifiedBy>
  <dcterms:modified xsi:type="dcterms:W3CDTF">2016-07-25T14:03:37Z</dcterms:modified>
</cp:coreProperties>
</file>